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8" windowWidth="11352" windowHeight="4872" activeTab="2"/>
  </bookViews>
  <sheets>
    <sheet name="Home" sheetId="5" r:id="rId1"/>
    <sheet name="Input" sheetId="3" r:id="rId2"/>
    <sheet name="Output Report" sheetId="4" r:id="rId3"/>
  </sheets>
  <calcPr calcId="145621"/>
</workbook>
</file>

<file path=xl/calcChain.xml><?xml version="1.0" encoding="utf-8"?>
<calcChain xmlns="http://schemas.openxmlformats.org/spreadsheetml/2006/main">
  <c r="AJ37" i="3" l="1"/>
  <c r="AK37" i="3" s="1"/>
  <c r="AI37" i="3"/>
  <c r="H37" i="3"/>
  <c r="G37" i="3"/>
  <c r="F37" i="3"/>
  <c r="AJ30" i="3"/>
  <c r="AK30" i="3" s="1"/>
  <c r="AI30" i="3"/>
  <c r="H30" i="3"/>
  <c r="G30" i="3"/>
  <c r="F30" i="3"/>
  <c r="AJ9" i="3"/>
  <c r="AK9" i="3" s="1"/>
  <c r="AI9" i="3"/>
  <c r="H9" i="3"/>
  <c r="G9" i="3"/>
  <c r="F9" i="3"/>
  <c r="AJ31" i="3"/>
  <c r="AK31" i="3" s="1"/>
  <c r="AI31" i="3"/>
  <c r="H31" i="3"/>
  <c r="G31" i="3"/>
  <c r="F31" i="3"/>
  <c r="B35" i="4"/>
  <c r="Z35" i="4" l="1"/>
  <c r="Y35" i="4"/>
  <c r="X35" i="4"/>
  <c r="W35" i="4"/>
  <c r="B37" i="4"/>
  <c r="Z29" i="4"/>
  <c r="Y29" i="4"/>
  <c r="X29" i="4"/>
  <c r="W29" i="4"/>
  <c r="V29" i="4"/>
  <c r="F29" i="4"/>
  <c r="G29" i="4"/>
  <c r="H29" i="4"/>
  <c r="E29" i="4"/>
  <c r="D29" i="4"/>
  <c r="C29" i="4"/>
  <c r="AF5" i="3"/>
  <c r="AI41" i="3"/>
  <c r="AJ41" i="3"/>
  <c r="AK41" i="3" s="1"/>
  <c r="AI42" i="3"/>
  <c r="AJ42" i="3"/>
  <c r="AK42" i="3" s="1"/>
  <c r="AI43" i="3"/>
  <c r="AJ43" i="3"/>
  <c r="AK43" i="3" s="1"/>
  <c r="AI44" i="3"/>
  <c r="AJ44" i="3"/>
  <c r="AK44" i="3" s="1"/>
  <c r="AI45" i="3"/>
  <c r="AJ45" i="3"/>
  <c r="AK45" i="3" s="1"/>
  <c r="AI46" i="3"/>
  <c r="AJ46" i="3"/>
  <c r="AK46" i="3" s="1"/>
  <c r="AI47" i="3"/>
  <c r="AJ47" i="3"/>
  <c r="AK47" i="3" s="1"/>
  <c r="F41" i="3"/>
  <c r="G41" i="3"/>
  <c r="H41" i="3"/>
  <c r="F42" i="3"/>
  <c r="G42" i="3"/>
  <c r="H42" i="3"/>
  <c r="F43" i="3"/>
  <c r="G43" i="3"/>
  <c r="H43" i="3"/>
  <c r="F44" i="3"/>
  <c r="G44" i="3"/>
  <c r="H44" i="3"/>
  <c r="F45" i="3"/>
  <c r="G45" i="3"/>
  <c r="H45" i="3"/>
  <c r="F46" i="3"/>
  <c r="G46" i="3"/>
  <c r="H46" i="3"/>
  <c r="F47" i="3"/>
  <c r="G47" i="3"/>
  <c r="H47" i="3"/>
  <c r="J31" i="4" l="1"/>
  <c r="J29" i="4" s="1"/>
  <c r="K31" i="4"/>
  <c r="K29" i="4" s="1"/>
  <c r="L31" i="4"/>
  <c r="L29" i="4" s="1"/>
  <c r="M31" i="4"/>
  <c r="M29" i="4" s="1"/>
  <c r="N31" i="4"/>
  <c r="N29" i="4" s="1"/>
  <c r="O31" i="4"/>
  <c r="O29" i="4" s="1"/>
  <c r="P31" i="4"/>
  <c r="P29" i="4" s="1"/>
  <c r="Q31" i="4"/>
  <c r="Q29" i="4" s="1"/>
  <c r="R31" i="4"/>
  <c r="R29" i="4" s="1"/>
  <c r="S31" i="4"/>
  <c r="S29" i="4" s="1"/>
  <c r="T31" i="4"/>
  <c r="T29" i="4" s="1"/>
  <c r="U31" i="4"/>
  <c r="U29" i="4" s="1"/>
  <c r="I31" i="4"/>
  <c r="I29" i="4" s="1"/>
  <c r="B29" i="4" l="1"/>
  <c r="J38" i="4" l="1"/>
  <c r="AJ48" i="3"/>
  <c r="AK48" i="3" s="1"/>
  <c r="AJ40" i="3"/>
  <c r="AK40" i="3" s="1"/>
  <c r="AJ39" i="3"/>
  <c r="AK39" i="3" s="1"/>
  <c r="AJ38" i="3"/>
  <c r="AJ36" i="3"/>
  <c r="AK36" i="3" s="1"/>
  <c r="AJ35" i="3"/>
  <c r="AK35" i="3" s="1"/>
  <c r="AJ34" i="3"/>
  <c r="AK34" i="3" s="1"/>
  <c r="AJ33" i="3"/>
  <c r="AJ29" i="3"/>
  <c r="AK29" i="3" s="1"/>
  <c r="AJ28" i="3"/>
  <c r="AK28" i="3" s="1"/>
  <c r="AJ27" i="3"/>
  <c r="AK27" i="3" s="1"/>
  <c r="AJ26" i="3"/>
  <c r="AK26" i="3" s="1"/>
  <c r="AJ25" i="3"/>
  <c r="AK25" i="3" s="1"/>
  <c r="AJ24" i="3"/>
  <c r="AK24" i="3" s="1"/>
  <c r="AJ23" i="3"/>
  <c r="AK23" i="3" s="1"/>
  <c r="AJ22" i="3"/>
  <c r="AK22" i="3" s="1"/>
  <c r="AJ21" i="3"/>
  <c r="AK21" i="3" s="1"/>
  <c r="AJ19" i="3"/>
  <c r="AK19" i="3" s="1"/>
  <c r="AJ18" i="3"/>
  <c r="AK18" i="3" s="1"/>
  <c r="AJ17" i="3"/>
  <c r="AJ16" i="3"/>
  <c r="AK16" i="3" s="1"/>
  <c r="AJ15" i="3"/>
  <c r="AK15" i="3" s="1"/>
  <c r="AJ14" i="3"/>
  <c r="AK14" i="3" s="1"/>
  <c r="AJ13" i="3"/>
  <c r="AJ12" i="3"/>
  <c r="AK12" i="3" s="1"/>
  <c r="AJ8" i="3"/>
  <c r="AJ7" i="3"/>
  <c r="AI48" i="3"/>
  <c r="AI40" i="3"/>
  <c r="AI39" i="3"/>
  <c r="AI38" i="3"/>
  <c r="AI36" i="3"/>
  <c r="AI35" i="3"/>
  <c r="AI34" i="3"/>
  <c r="AI33" i="3"/>
  <c r="AI29" i="3"/>
  <c r="AI28" i="3"/>
  <c r="AI27" i="3"/>
  <c r="AI26" i="3"/>
  <c r="AI25" i="3"/>
  <c r="AI24" i="3"/>
  <c r="AI23" i="3"/>
  <c r="AI22" i="3"/>
  <c r="AI21" i="3"/>
  <c r="AI19" i="3"/>
  <c r="AI18" i="3"/>
  <c r="AI17" i="3"/>
  <c r="AI16" i="3"/>
  <c r="AI15" i="3"/>
  <c r="AI14" i="3"/>
  <c r="AI13" i="3"/>
  <c r="AI12" i="3"/>
  <c r="AI8" i="3"/>
  <c r="AI7" i="3"/>
  <c r="F7" i="3"/>
  <c r="F48" i="3"/>
  <c r="F40" i="3"/>
  <c r="F39" i="3"/>
  <c r="F38" i="3"/>
  <c r="F36" i="3"/>
  <c r="F35" i="3"/>
  <c r="F34" i="3"/>
  <c r="F33" i="3"/>
  <c r="F29" i="3"/>
  <c r="F28" i="3"/>
  <c r="F27" i="3"/>
  <c r="F26" i="3"/>
  <c r="F25" i="3"/>
  <c r="F24" i="3"/>
  <c r="F23" i="3"/>
  <c r="F22" i="3"/>
  <c r="F21" i="3"/>
  <c r="F19" i="3"/>
  <c r="F18" i="3"/>
  <c r="F17" i="3"/>
  <c r="F16" i="3"/>
  <c r="F15" i="3"/>
  <c r="F14" i="3"/>
  <c r="F13" i="3"/>
  <c r="F12" i="3"/>
  <c r="F8" i="3"/>
  <c r="G7" i="3"/>
  <c r="H7" i="3"/>
  <c r="G8" i="3"/>
  <c r="H8" i="3"/>
  <c r="G12" i="3"/>
  <c r="H12" i="3"/>
  <c r="G13" i="3"/>
  <c r="H13" i="3"/>
  <c r="G14" i="3"/>
  <c r="H14" i="3"/>
  <c r="G15" i="3"/>
  <c r="H15" i="3"/>
  <c r="G16" i="3"/>
  <c r="H16" i="3"/>
  <c r="G17" i="3"/>
  <c r="H17" i="3"/>
  <c r="G18" i="3"/>
  <c r="H18" i="3"/>
  <c r="G19" i="3"/>
  <c r="H19" i="3"/>
  <c r="G21" i="3"/>
  <c r="H21" i="3"/>
  <c r="G22" i="3"/>
  <c r="H22" i="3"/>
  <c r="G23" i="3"/>
  <c r="H23" i="3"/>
  <c r="G24" i="3"/>
  <c r="H24" i="3"/>
  <c r="G25" i="3"/>
  <c r="H25" i="3"/>
  <c r="G26" i="3"/>
  <c r="H26" i="3"/>
  <c r="G27" i="3"/>
  <c r="H27" i="3"/>
  <c r="G28" i="3"/>
  <c r="H28" i="3"/>
  <c r="G29" i="3"/>
  <c r="H29" i="3"/>
  <c r="G33" i="3"/>
  <c r="H33" i="3"/>
  <c r="G34" i="3"/>
  <c r="H34" i="3"/>
  <c r="G35" i="3"/>
  <c r="H35" i="3"/>
  <c r="G36" i="3"/>
  <c r="H36" i="3"/>
  <c r="G38" i="3"/>
  <c r="H38" i="3"/>
  <c r="G39" i="3"/>
  <c r="H39" i="3"/>
  <c r="G40" i="3"/>
  <c r="H40" i="3"/>
  <c r="G48" i="3"/>
  <c r="H48" i="3"/>
  <c r="J5" i="3"/>
  <c r="C28" i="4" s="1"/>
  <c r="K5" i="3"/>
  <c r="D28" i="4" s="1"/>
  <c r="AJ5" i="3" l="1"/>
  <c r="AJ49" i="3" s="1"/>
  <c r="AK17" i="3"/>
  <c r="AK13" i="3"/>
  <c r="AK8" i="3"/>
  <c r="AK33" i="3"/>
  <c r="AK38" i="3"/>
  <c r="F5" i="3"/>
  <c r="AK7" i="3"/>
  <c r="AK5" i="3" l="1"/>
  <c r="AK49" i="3" s="1"/>
  <c r="J35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L5" i="3"/>
  <c r="E28" i="4" s="1"/>
  <c r="M5" i="3"/>
  <c r="F28" i="4" s="1"/>
  <c r="N5" i="3"/>
  <c r="G28" i="4" s="1"/>
  <c r="O5" i="3"/>
  <c r="H28" i="4" s="1"/>
  <c r="P5" i="3"/>
  <c r="I28" i="4" s="1"/>
  <c r="R5" i="3"/>
  <c r="K28" i="4" s="1"/>
  <c r="S5" i="3"/>
  <c r="L28" i="4" s="1"/>
  <c r="T5" i="3"/>
  <c r="M28" i="4" s="1"/>
  <c r="U5" i="3"/>
  <c r="N28" i="4" s="1"/>
  <c r="V5" i="3"/>
  <c r="O28" i="4" s="1"/>
  <c r="W5" i="3"/>
  <c r="P28" i="4" s="1"/>
  <c r="X5" i="3"/>
  <c r="Q28" i="4" s="1"/>
  <c r="Y5" i="3"/>
  <c r="R28" i="4" s="1"/>
  <c r="Z5" i="3"/>
  <c r="S28" i="4" s="1"/>
  <c r="AA5" i="3"/>
  <c r="T28" i="4" s="1"/>
  <c r="AB5" i="3"/>
  <c r="U28" i="4" s="1"/>
  <c r="AC5" i="3"/>
  <c r="V28" i="4" s="1"/>
  <c r="AD5" i="3"/>
  <c r="W28" i="4" s="1"/>
  <c r="AE5" i="3"/>
  <c r="X28" i="4" s="1"/>
  <c r="Y28" i="4"/>
  <c r="AG5" i="3"/>
  <c r="Z28" i="4" s="1"/>
  <c r="Q5" i="3" l="1"/>
  <c r="J28" i="4" s="1"/>
  <c r="B28" i="4" s="1"/>
  <c r="H5" i="3" l="1"/>
  <c r="G5" i="3"/>
  <c r="B36" i="4"/>
  <c r="B38" i="4" s="1"/>
  <c r="W34" i="4" l="1"/>
  <c r="W36" i="4" s="1"/>
  <c r="Z34" i="4" l="1"/>
  <c r="Z36" i="4" s="1"/>
  <c r="X34" i="4"/>
  <c r="X36" i="4" s="1"/>
  <c r="Y34" i="4"/>
  <c r="Y36" i="4" s="1"/>
  <c r="B39" i="4"/>
  <c r="B40" i="4" s="1"/>
</calcChain>
</file>

<file path=xl/sharedStrings.xml><?xml version="1.0" encoding="utf-8"?>
<sst xmlns="http://schemas.openxmlformats.org/spreadsheetml/2006/main" count="134" uniqueCount="119">
  <si>
    <t>Appliances</t>
  </si>
  <si>
    <t>Lamps</t>
  </si>
  <si>
    <t>Tube Lights</t>
  </si>
  <si>
    <t>Heating Appliances</t>
  </si>
  <si>
    <t>Electric iron</t>
  </si>
  <si>
    <t>600-1000</t>
  </si>
  <si>
    <t>Immersion heater</t>
  </si>
  <si>
    <t>Water heater/Geyser</t>
  </si>
  <si>
    <t>1000-2000</t>
  </si>
  <si>
    <t>Toaster</t>
  </si>
  <si>
    <t>Cooling Appliances</t>
  </si>
  <si>
    <t>Refrigerator</t>
  </si>
  <si>
    <t>1500-2000</t>
  </si>
  <si>
    <t>Desert cooler (medium)</t>
  </si>
  <si>
    <t>Room cooler</t>
  </si>
  <si>
    <t>60-200</t>
  </si>
  <si>
    <t>Table fan/</t>
  </si>
  <si>
    <t>ceiling fan</t>
  </si>
  <si>
    <t>60-100</t>
  </si>
  <si>
    <t>Exhaust fan</t>
  </si>
  <si>
    <t>Washing machine</t>
  </si>
  <si>
    <t>Radio</t>
  </si>
  <si>
    <t>Television</t>
  </si>
  <si>
    <t>Mixer-cum-grinder</t>
  </si>
  <si>
    <t>Computer</t>
  </si>
  <si>
    <t>Pump motor</t>
  </si>
  <si>
    <t>Total Load</t>
  </si>
  <si>
    <t>200-400</t>
  </si>
  <si>
    <t>740-1000</t>
  </si>
  <si>
    <t>(Watts)</t>
  </si>
  <si>
    <t>5-100</t>
  </si>
  <si>
    <t>Expected Solar System Analysis</t>
  </si>
  <si>
    <t>Payback (years)</t>
  </si>
  <si>
    <t>Gen / Year (kWh)</t>
  </si>
  <si>
    <t>Expected units from the Solar PV system per year</t>
  </si>
  <si>
    <t>Rooftop Area (Sq mt)</t>
  </si>
  <si>
    <t xml:space="preserve">Expected returns considering levelised energy tariff </t>
  </si>
  <si>
    <t>Expected average monthy electricity bill ----&gt;</t>
  </si>
  <si>
    <t>Energy Tariff (Rs./kWh)</t>
  </si>
  <si>
    <t>Load Units (kWh / Day)</t>
  </si>
  <si>
    <t>Solar Units (kWh / Day)</t>
  </si>
  <si>
    <t>DARK (NIGHT)</t>
  </si>
  <si>
    <t>SUNNY HOURS (DAY)</t>
  </si>
  <si>
    <t>Preliminary Assessment of Solar PV with the availlable Electric load in a day</t>
  </si>
  <si>
    <t>Approx one time investment for Solar PV system without battary backup. Can be optimiesed with scope of work, design &amp; Engineering with detailed site survey &amp; assessment.</t>
  </si>
  <si>
    <t>Rs. / kWh (Flat tariff for next 30 years)</t>
  </si>
  <si>
    <t>Full return of investment expected</t>
  </si>
  <si>
    <t>Sq Feet</t>
  </si>
  <si>
    <t>Input Step 1</t>
  </si>
  <si>
    <t>Input Step 2</t>
  </si>
  <si>
    <t>Output Report</t>
  </si>
  <si>
    <t>Your filled in data is represented in a typical day's electricity consumption pattern</t>
  </si>
  <si>
    <t>Once you are convinced on the Solar PV value and the Tariff, check how the returns are likely for you.</t>
  </si>
  <si>
    <t>Disclaimer</t>
  </si>
  <si>
    <t>A</t>
  </si>
  <si>
    <t>B</t>
  </si>
  <si>
    <t>C</t>
  </si>
  <si>
    <t>Average Daily Use</t>
  </si>
  <si>
    <t>kWh</t>
  </si>
  <si>
    <t>Rs.</t>
  </si>
  <si>
    <t>nos</t>
  </si>
  <si>
    <t>Conected Load</t>
  </si>
  <si>
    <t>Type</t>
  </si>
  <si>
    <t>Connected Load</t>
  </si>
  <si>
    <t>Connected Equipments</t>
  </si>
  <si>
    <t>Solar PV : Pre assessment Tool for Indian Rooftop</t>
  </si>
  <si>
    <t>20-45</t>
  </si>
  <si>
    <t>Time</t>
  </si>
  <si>
    <t>Units</t>
  </si>
  <si>
    <t>Bill</t>
  </si>
  <si>
    <t>Average Annual increase in Tarrif</t>
  </si>
  <si>
    <t>Module replacement Warrantee (years)</t>
  </si>
  <si>
    <t>Comparision of various options in the Market :</t>
  </si>
  <si>
    <t>Initial System Cost (Rs. Lacs)</t>
  </si>
  <si>
    <t>Lifetime Cost / Unit (Rs.)</t>
  </si>
  <si>
    <t>Exp Solar Generation, Units (Thousand' kWh)</t>
  </si>
  <si>
    <t>The comparision of various options on the product replacement warrantee is given to understand the difference on lifetime cost.</t>
  </si>
  <si>
    <t>This is a very basic tool just to give you first level of understanding w.r.to your electricity consumption, what is Solar PV can help you</t>
  </si>
  <si>
    <t>It is intellectual property of YASHWANT KUMAR JAIN and its unauthorised use, duplication, reproduction is strictly prohiobitted.</t>
  </si>
  <si>
    <r>
      <t xml:space="preserve">For further details please contact : 
</t>
    </r>
    <r>
      <rPr>
        <b/>
        <sz val="14"/>
        <color rgb="FF002060"/>
        <rFont val="Calibri"/>
        <family val="2"/>
        <scheme val="minor"/>
      </rPr>
      <t xml:space="preserve">YASHWANT KUMAR JAIN                                          </t>
    </r>
    <r>
      <rPr>
        <b/>
        <sz val="8"/>
        <color rgb="FF002060"/>
        <rFont val="Calibri"/>
        <family val="2"/>
        <scheme val="minor"/>
      </rPr>
      <t xml:space="preserve">                                                                  </t>
    </r>
    <r>
      <rPr>
        <sz val="8"/>
        <color rgb="FF002060"/>
        <rFont val="Calibri"/>
        <family val="2"/>
        <scheme val="minor"/>
      </rPr>
      <t xml:space="preserve">                 Smart Consulting - Smart City &amp; renewables
RZ D1/100, FF, Street #5, Mahavir Enclave, New Delhi - 110025
+91 9971539955 (M); jainvijayash@gmail.com</t>
    </r>
  </si>
  <si>
    <t>CONNECTED ELECTRICAL LOAD ANALYSIS</t>
  </si>
  <si>
    <t>Please put the values here</t>
  </si>
  <si>
    <t>Average Elect Rate &gt;</t>
  </si>
  <si>
    <t>Hrs</t>
  </si>
  <si>
    <t>Minimum required rooftop space (Module surface Area)</t>
  </si>
  <si>
    <t>Radiation at site</t>
  </si>
  <si>
    <t>This tool is only an acedemic tool for Solar PV conceptual understanding on any rooftop in India and not supposed to be used for any commercial purpose.</t>
  </si>
  <si>
    <t>This tool doesent guarrantee any values and you should reach out to professional Solar advisor to have a proper analysis and estimation done for your requirement.</t>
  </si>
  <si>
    <t>Important Note :</t>
  </si>
  <si>
    <t>Typical Power required / Appliance</t>
  </si>
  <si>
    <t>Max Load / Day</t>
  </si>
  <si>
    <t>Min Load / Day</t>
  </si>
  <si>
    <t>Instruction for use of this tool :</t>
  </si>
  <si>
    <t>Please fill the values only in shaded cells as this sample. Don’t fill or type anywhere else.</t>
  </si>
  <si>
    <r>
      <t xml:space="preserve">Fill the </t>
    </r>
    <r>
      <rPr>
        <b/>
        <sz val="10"/>
        <color rgb="FFFFFF00"/>
        <rFont val="Arial Narrow"/>
        <family val="2"/>
      </rPr>
      <t>value (</t>
    </r>
    <r>
      <rPr>
        <sz val="10"/>
        <color rgb="FFFFFF00"/>
        <rFont val="Arial Narrow"/>
        <family val="2"/>
      </rPr>
      <t xml:space="preserve">Wattage, quantity and duration) </t>
    </r>
    <r>
      <rPr>
        <sz val="10"/>
        <color theme="0"/>
        <rFont val="Arial Narrow"/>
        <family val="2"/>
      </rPr>
      <t>of equipments connected / in use.</t>
    </r>
  </si>
  <si>
    <r>
      <t xml:space="preserve">Fill the </t>
    </r>
    <r>
      <rPr>
        <b/>
        <sz val="10"/>
        <color rgb="FFFFFF00"/>
        <rFont val="Arial Narrow"/>
        <family val="2"/>
      </rPr>
      <t>value</t>
    </r>
    <r>
      <rPr>
        <sz val="10"/>
        <color rgb="FFFFFF00"/>
        <rFont val="Arial Narrow"/>
        <family val="2"/>
      </rPr>
      <t xml:space="preserve"> (Wattage) </t>
    </r>
    <r>
      <rPr>
        <sz val="10"/>
        <color theme="0"/>
        <rFont val="Arial Narrow"/>
        <family val="2"/>
      </rPr>
      <t>of equipments in use during that time in any typical day</t>
    </r>
  </si>
  <si>
    <r>
      <t xml:space="preserve">Now just fill the </t>
    </r>
    <r>
      <rPr>
        <b/>
        <sz val="10"/>
        <color rgb="FFFFFF00"/>
        <rFont val="Arial Narrow"/>
        <family val="2"/>
      </rPr>
      <t>value of Solar PV system</t>
    </r>
    <r>
      <rPr>
        <sz val="10"/>
        <color theme="0"/>
        <rFont val="Arial Narrow"/>
        <family val="2"/>
      </rPr>
      <t xml:space="preserve"> to see the best matching curve to your consumption</t>
    </r>
  </si>
  <si>
    <r>
      <t xml:space="preserve">Put the </t>
    </r>
    <r>
      <rPr>
        <b/>
        <sz val="10"/>
        <color rgb="FFFFFF00"/>
        <rFont val="Arial Narrow"/>
        <family val="2"/>
      </rPr>
      <t>value of energy tariff, avaregae increase per year</t>
    </r>
    <r>
      <rPr>
        <b/>
        <sz val="10"/>
        <color theme="0"/>
        <rFont val="Arial Narrow"/>
        <family val="2"/>
      </rPr>
      <t xml:space="preserve"> </t>
    </r>
    <r>
      <rPr>
        <sz val="10"/>
        <color theme="0"/>
        <rFont val="Arial Narrow"/>
        <family val="2"/>
      </rPr>
      <t>expected by you for 30 years to compare your returns</t>
    </r>
  </si>
  <si>
    <t xml:space="preserve">AVERAGE DAY : ELECTRICITY CONSUMPTION EACH HOUR </t>
  </si>
  <si>
    <t xml:space="preserve">Consumption Profile  : Please fill below the expected hourly consumption (in Watts) of that appliance in that hour in any typical day </t>
  </si>
  <si>
    <t>Time (Hrs) --&gt;</t>
  </si>
  <si>
    <t>System Cost - 10 years Warrantee (Rs. Lacs)</t>
  </si>
  <si>
    <t>Saving / Year (Rs. Lacs)</t>
  </si>
  <si>
    <t>Life time earnings (Rs. Lacs)</t>
  </si>
  <si>
    <t>Proposed Solar (kWp)</t>
  </si>
  <si>
    <t>© YASHWANT KUMAR JAIN, Smart Consulting - Smart City &amp; Renewables, New Delhi, India</t>
  </si>
  <si>
    <r>
      <t xml:space="preserve">For further details please contact : 
</t>
    </r>
    <r>
      <rPr>
        <b/>
        <sz val="14"/>
        <color rgb="FF002060"/>
        <rFont val="Arial Narrow"/>
        <family val="2"/>
      </rPr>
      <t xml:space="preserve">YASHWANT KUMAR JAIN                                          </t>
    </r>
    <r>
      <rPr>
        <b/>
        <sz val="8"/>
        <color rgb="FF002060"/>
        <rFont val="Arial Narrow"/>
        <family val="2"/>
      </rPr>
      <t xml:space="preserve">                                                                  </t>
    </r>
    <r>
      <rPr>
        <sz val="8"/>
        <color rgb="FF002060"/>
        <rFont val="Arial Narrow"/>
        <family val="2"/>
      </rPr>
      <t xml:space="preserve">                 Smart Consulting - Smart City &amp; renewables
RZ D1/100, FF, Street #5, Mahavir Enclave,          New Delhi - 110025
+91 9971539955 (M); jainvijayash@gmail.com</t>
    </r>
  </si>
  <si>
    <t>Solar System will have Life time &gt; 25 years so this is free earnings after payback period</t>
  </si>
  <si>
    <t>Room heater (rod type)</t>
  </si>
  <si>
    <t>Room heater (blower)</t>
  </si>
  <si>
    <t>Window A C</t>
  </si>
  <si>
    <t>Split AC</t>
  </si>
  <si>
    <t>Refrigerator(165 liters )</t>
  </si>
  <si>
    <t>Lighting Appliances</t>
  </si>
  <si>
    <t>Other Appliances</t>
  </si>
  <si>
    <t>Microwave / OTG</t>
  </si>
  <si>
    <t>Chimnay</t>
  </si>
  <si>
    <t>other misc</t>
  </si>
  <si>
    <t>Garden Pump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</si>
</sst>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8"/>
      <color rgb="FF666666"/>
      <name val="Arial Narrow"/>
      <family val="2"/>
    </font>
    <font>
      <b/>
      <sz val="11"/>
      <color rgb="FFFF0000"/>
      <name val="Arial Narrow"/>
      <family val="2"/>
    </font>
    <font>
      <sz val="9"/>
      <color theme="1"/>
      <name val="Arial Narrow"/>
      <family val="2"/>
    </font>
    <font>
      <sz val="8"/>
      <color theme="1"/>
      <name val="Arial Narrow"/>
      <family val="2"/>
    </font>
    <font>
      <b/>
      <sz val="8"/>
      <color rgb="FFFF0000"/>
      <name val="Arial Narrow"/>
      <family val="2"/>
    </font>
    <font>
      <sz val="11"/>
      <color theme="0"/>
      <name val="Calibri"/>
      <family val="2"/>
      <scheme val="minor"/>
    </font>
    <font>
      <sz val="8"/>
      <color rgb="FF00B050"/>
      <name val="Arial Narrow"/>
      <family val="2"/>
    </font>
    <font>
      <sz val="8"/>
      <color rgb="FF002060"/>
      <name val="Arial Narrow"/>
      <family val="2"/>
    </font>
    <font>
      <sz val="11"/>
      <color rgb="FF002060"/>
      <name val="Arial Narrow"/>
      <family val="2"/>
    </font>
    <font>
      <b/>
      <sz val="8"/>
      <color theme="1"/>
      <name val="Arial Narrow"/>
      <family val="2"/>
    </font>
    <font>
      <sz val="9"/>
      <color rgb="FF3E3E3E"/>
      <name val="Arial Narrow"/>
      <family val="2"/>
    </font>
    <font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color rgb="FF002060"/>
      <name val="Calibri"/>
      <family val="2"/>
      <scheme val="minor"/>
    </font>
    <font>
      <b/>
      <i/>
      <sz val="11"/>
      <color rgb="FF002060"/>
      <name val="Calibri"/>
      <family val="2"/>
      <scheme val="minor"/>
    </font>
    <font>
      <sz val="8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8"/>
      <color rgb="FF00206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theme="0"/>
      <name val="Arial Narrow"/>
      <family val="2"/>
    </font>
    <font>
      <b/>
      <sz val="16"/>
      <color theme="0"/>
      <name val="Arial Narrow"/>
      <family val="2"/>
    </font>
    <font>
      <b/>
      <sz val="11"/>
      <color rgb="FF002060"/>
      <name val="Arial Narrow"/>
      <family val="2"/>
    </font>
    <font>
      <b/>
      <sz val="8"/>
      <color rgb="FF002060"/>
      <name val="Arial Narrow"/>
      <family val="2"/>
    </font>
    <font>
      <b/>
      <sz val="12"/>
      <color rgb="FF002060"/>
      <name val="Arial Narrow"/>
      <family val="2"/>
    </font>
    <font>
      <b/>
      <sz val="14"/>
      <color theme="0"/>
      <name val="Arial Narrow"/>
      <family val="2"/>
    </font>
    <font>
      <b/>
      <sz val="12"/>
      <color theme="0"/>
      <name val="Arial Narrow"/>
      <family val="2"/>
    </font>
    <font>
      <sz val="9"/>
      <color rgb="FF002060"/>
      <name val="Arial Narrow"/>
      <family val="2"/>
    </font>
    <font>
      <b/>
      <sz val="10"/>
      <color theme="0"/>
      <name val="Arial Narrow"/>
      <family val="2"/>
    </font>
    <font>
      <b/>
      <sz val="14"/>
      <color rgb="FF002060"/>
      <name val="Arial Narrow"/>
      <family val="2"/>
    </font>
    <font>
      <sz val="10"/>
      <color theme="0"/>
      <name val="Arial Narrow"/>
      <family val="2"/>
    </font>
    <font>
      <b/>
      <sz val="10"/>
      <color rgb="FFFFFF00"/>
      <name val="Arial Narrow"/>
      <family val="2"/>
    </font>
    <font>
      <sz val="10"/>
      <color rgb="FFFFFF00"/>
      <name val="Arial Narrow"/>
      <family val="2"/>
    </font>
    <font>
      <b/>
      <sz val="8"/>
      <color theme="0"/>
      <name val="Arial Narrow"/>
      <family val="2"/>
    </font>
    <font>
      <b/>
      <sz val="8"/>
      <color rgb="FFFFFF00"/>
      <name val="Arial Narrow"/>
      <family val="2"/>
    </font>
    <font>
      <sz val="8"/>
      <color rgb="FFFFFF00"/>
      <name val="Arial Narrow"/>
      <family val="2"/>
    </font>
    <font>
      <sz val="11"/>
      <color theme="8" tint="0.79998168889431442"/>
      <name val="Arial Narrow"/>
      <family val="2"/>
    </font>
    <font>
      <sz val="8"/>
      <color theme="8" tint="0.79998168889431442"/>
      <name val="Arial Narrow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2" tint="-0.499984740745262"/>
        <bgColor indexed="64"/>
      </patternFill>
    </fill>
  </fills>
  <borders count="61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rgb="FF92D050"/>
      </left>
      <right/>
      <top style="medium">
        <color rgb="FF92D050"/>
      </top>
      <bottom/>
      <diagonal/>
    </border>
    <border>
      <left/>
      <right/>
      <top style="medium">
        <color rgb="FF92D050"/>
      </top>
      <bottom/>
      <diagonal/>
    </border>
    <border>
      <left/>
      <right style="medium">
        <color rgb="FF92D050"/>
      </right>
      <top style="medium">
        <color rgb="FF92D050"/>
      </top>
      <bottom/>
      <diagonal/>
    </border>
    <border>
      <left style="medium">
        <color rgb="FF92D050"/>
      </left>
      <right/>
      <top/>
      <bottom/>
      <diagonal/>
    </border>
    <border>
      <left/>
      <right style="medium">
        <color rgb="FF92D050"/>
      </right>
      <top/>
      <bottom/>
      <diagonal/>
    </border>
    <border>
      <left style="thin">
        <color theme="0" tint="-0.24994659260841701"/>
      </left>
      <right style="medium">
        <color rgb="FF92D050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rgb="FF92D050"/>
      </left>
      <right/>
      <top/>
      <bottom style="medium">
        <color rgb="FF92D050"/>
      </bottom>
      <diagonal/>
    </border>
    <border>
      <left/>
      <right/>
      <top/>
      <bottom style="medium">
        <color rgb="FF92D050"/>
      </bottom>
      <diagonal/>
    </border>
    <border>
      <left/>
      <right style="medium">
        <color rgb="FF92D050"/>
      </right>
      <top style="thin">
        <color theme="0" tint="-0.24994659260841701"/>
      </top>
      <bottom style="medium">
        <color rgb="FF92D050"/>
      </bottom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double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double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double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rgb="FF92D050"/>
      </bottom>
      <diagonal/>
    </border>
    <border>
      <left style="double">
        <color theme="0" tint="-0.34998626667073579"/>
      </left>
      <right style="thin">
        <color rgb="FF002060"/>
      </right>
      <top style="double">
        <color theme="0" tint="-0.34998626667073579"/>
      </top>
      <bottom style="medium">
        <color rgb="FF92D050"/>
      </bottom>
      <diagonal/>
    </border>
    <border>
      <left style="thin">
        <color rgb="FF002060"/>
      </left>
      <right style="thin">
        <color rgb="FF002060"/>
      </right>
      <top style="double">
        <color theme="0" tint="-0.34998626667073579"/>
      </top>
      <bottom style="medium">
        <color rgb="FF92D050"/>
      </bottom>
      <diagonal/>
    </border>
    <border>
      <left style="thin">
        <color rgb="FF002060"/>
      </left>
      <right style="medium">
        <color rgb="FF92D050"/>
      </right>
      <top style="double">
        <color theme="0" tint="-0.34998626667073579"/>
      </top>
      <bottom style="medium">
        <color rgb="FF92D05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rgb="FF92D050"/>
      </right>
      <top/>
      <bottom style="medium">
        <color rgb="FF92D050"/>
      </bottom>
      <diagonal/>
    </border>
    <border>
      <left style="medium">
        <color rgb="FF92D050"/>
      </left>
      <right/>
      <top style="medium">
        <color rgb="FF92D050"/>
      </top>
      <bottom style="medium">
        <color rgb="FF92D050"/>
      </bottom>
      <diagonal/>
    </border>
    <border>
      <left/>
      <right/>
      <top style="medium">
        <color rgb="FF92D050"/>
      </top>
      <bottom style="medium">
        <color rgb="FF92D050"/>
      </bottom>
      <diagonal/>
    </border>
    <border>
      <left style="thick">
        <color rgb="FF92D050"/>
      </left>
      <right/>
      <top style="thick">
        <color rgb="FF92D050"/>
      </top>
      <bottom/>
      <diagonal/>
    </border>
    <border>
      <left/>
      <right/>
      <top style="thick">
        <color rgb="FF92D050"/>
      </top>
      <bottom/>
      <diagonal/>
    </border>
    <border>
      <left/>
      <right style="thick">
        <color rgb="FF92D050"/>
      </right>
      <top style="thick">
        <color rgb="FF92D050"/>
      </top>
      <bottom/>
      <diagonal/>
    </border>
    <border>
      <left style="thick">
        <color rgb="FF92D050"/>
      </left>
      <right/>
      <top/>
      <bottom/>
      <diagonal/>
    </border>
    <border>
      <left/>
      <right style="thick">
        <color rgb="FF92D050"/>
      </right>
      <top/>
      <bottom/>
      <diagonal/>
    </border>
    <border>
      <left style="thick">
        <color rgb="FF92D050"/>
      </left>
      <right/>
      <top/>
      <bottom style="thick">
        <color rgb="FF92D050"/>
      </bottom>
      <diagonal/>
    </border>
    <border>
      <left/>
      <right/>
      <top/>
      <bottom style="thick">
        <color rgb="FF92D050"/>
      </bottom>
      <diagonal/>
    </border>
    <border>
      <left/>
      <right style="thick">
        <color rgb="FF92D050"/>
      </right>
      <top/>
      <bottom style="thick">
        <color rgb="FF92D050"/>
      </bottom>
      <diagonal/>
    </border>
    <border>
      <left style="medium">
        <color rgb="FF00B050"/>
      </left>
      <right/>
      <top/>
      <bottom style="medium">
        <color rgb="FF92D050"/>
      </bottom>
      <diagonal/>
    </border>
    <border>
      <left/>
      <right style="medium">
        <color rgb="FF92D050"/>
      </right>
      <top style="medium">
        <color rgb="FF92D050"/>
      </top>
      <bottom style="medium">
        <color rgb="FF92D050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 style="medium">
        <color rgb="FF92D050"/>
      </top>
      <bottom style="medium">
        <color rgb="FF00B050"/>
      </bottom>
      <diagonal/>
    </border>
    <border>
      <left/>
      <right style="medium">
        <color rgb="FF92D050"/>
      </right>
      <top style="medium">
        <color rgb="FF92D050"/>
      </top>
      <bottom style="medium">
        <color rgb="FF00B05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rgb="FF92D050"/>
      </bottom>
      <diagonal/>
    </border>
    <border>
      <left style="medium">
        <color rgb="FF92D050"/>
      </left>
      <right style="thin">
        <color rgb="FF92D050"/>
      </right>
      <top style="thin">
        <color rgb="FF92D050"/>
      </top>
      <bottom/>
      <diagonal/>
    </border>
    <border>
      <left style="thin">
        <color rgb="FF92D050"/>
      </left>
      <right style="thin">
        <color rgb="FF92D050"/>
      </right>
      <top style="thin">
        <color rgb="FF92D050"/>
      </top>
      <bottom/>
      <diagonal/>
    </border>
    <border>
      <left style="medium">
        <color rgb="FF92D050"/>
      </left>
      <right style="thin">
        <color rgb="FF92D050"/>
      </right>
      <top/>
      <bottom/>
      <diagonal/>
    </border>
    <border>
      <left style="thin">
        <color rgb="FF92D050"/>
      </left>
      <right style="thin">
        <color rgb="FF92D050"/>
      </right>
      <top/>
      <bottom/>
      <diagonal/>
    </border>
    <border>
      <left style="medium">
        <color rgb="FF92D050"/>
      </left>
      <right style="thin">
        <color rgb="FF92D050"/>
      </right>
      <top/>
      <bottom style="thin">
        <color rgb="FF92D050"/>
      </bottom>
      <diagonal/>
    </border>
    <border>
      <left style="thin">
        <color rgb="FF92D050"/>
      </left>
      <right style="thin">
        <color rgb="FF92D050"/>
      </right>
      <top/>
      <bottom style="thin">
        <color rgb="FF92D050"/>
      </bottom>
      <diagonal/>
    </border>
    <border>
      <left style="thin">
        <color theme="0" tint="-0.24994659260841701"/>
      </left>
      <right/>
      <top style="double">
        <color theme="0" tint="-0.24994659260841701"/>
      </top>
      <bottom style="thin">
        <color theme="0" tint="-0.24994659260841701"/>
      </bottom>
      <diagonal/>
    </border>
    <border>
      <left style="thin">
        <color rgb="FF92D050"/>
      </left>
      <right style="medium">
        <color rgb="FF92D050"/>
      </right>
      <top style="thin">
        <color rgb="FF92D050"/>
      </top>
      <bottom/>
      <diagonal/>
    </border>
    <border>
      <left style="thin">
        <color rgb="FF92D050"/>
      </left>
      <right style="medium">
        <color rgb="FF92D050"/>
      </right>
      <top/>
      <bottom/>
      <diagonal/>
    </border>
    <border>
      <left style="thin">
        <color rgb="FF92D050"/>
      </left>
      <right style="medium">
        <color rgb="FF92D050"/>
      </right>
      <top/>
      <bottom style="thin">
        <color rgb="FF92D050"/>
      </bottom>
      <diagonal/>
    </border>
    <border>
      <left style="thin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double">
        <color theme="0" tint="-0.24994659260841701"/>
      </bottom>
      <diagonal/>
    </border>
    <border>
      <left style="thin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double">
        <color theme="0" tint="-0.24994659260841701"/>
      </bottom>
      <diagonal/>
    </border>
    <border>
      <left style="thin">
        <color theme="0" tint="-0.24994659260841701"/>
      </left>
      <right style="medium">
        <color rgb="FF92D050"/>
      </right>
      <top/>
      <bottom style="medium">
        <color rgb="FF92D050"/>
      </bottom>
      <diagonal/>
    </border>
    <border>
      <left style="medium">
        <color rgb="FF00B050"/>
      </left>
      <right style="medium">
        <color rgb="FF92D050"/>
      </right>
      <top style="medium">
        <color rgb="FF00B050"/>
      </top>
      <bottom style="medium">
        <color rgb="FF00B050"/>
      </bottom>
      <diagonal/>
    </border>
    <border>
      <left style="double">
        <color theme="0" tint="-0.24994659260841701"/>
      </left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/>
      <right style="double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8" fillId="7" borderId="0" applyNumberFormat="0" applyBorder="0" applyAlignment="0" applyProtection="0"/>
    <xf numFmtId="9" fontId="1" fillId="0" borderId="0" applyFont="0" applyFill="0" applyBorder="0" applyAlignment="0" applyProtection="0"/>
  </cellStyleXfs>
  <cellXfs count="203">
    <xf numFmtId="0" fontId="0" fillId="0" borderId="0" xfId="0"/>
    <xf numFmtId="0" fontId="2" fillId="0" borderId="0" xfId="0" applyFont="1" applyAlignment="1">
      <alignment vertical="top"/>
    </xf>
    <xf numFmtId="0" fontId="5" fillId="0" borderId="0" xfId="0" applyFont="1" applyAlignment="1">
      <alignment vertical="top"/>
    </xf>
    <xf numFmtId="164" fontId="10" fillId="3" borderId="1" xfId="1" applyNumberFormat="1" applyFont="1" applyFill="1" applyBorder="1" applyAlignment="1">
      <alignment vertical="top"/>
    </xf>
    <xf numFmtId="164" fontId="10" fillId="3" borderId="2" xfId="1" applyNumberFormat="1" applyFont="1" applyFill="1" applyBorder="1" applyAlignment="1">
      <alignment vertical="top"/>
    </xf>
    <xf numFmtId="0" fontId="2" fillId="0" borderId="0" xfId="0" applyFont="1" applyAlignment="1">
      <alignment horizontal="center" vertical="top"/>
    </xf>
    <xf numFmtId="0" fontId="0" fillId="0" borderId="0" xfId="0" applyFont="1" applyAlignment="1">
      <alignment vertical="top"/>
    </xf>
    <xf numFmtId="0" fontId="0" fillId="16" borderId="31" xfId="0" applyFont="1" applyFill="1" applyBorder="1" applyAlignment="1">
      <alignment vertical="top"/>
    </xf>
    <xf numFmtId="0" fontId="0" fillId="16" borderId="0" xfId="0" applyFont="1" applyFill="1" applyBorder="1" applyAlignment="1">
      <alignment vertical="top"/>
    </xf>
    <xf numFmtId="0" fontId="0" fillId="16" borderId="32" xfId="0" applyFont="1" applyFill="1" applyBorder="1" applyAlignment="1">
      <alignment vertical="top"/>
    </xf>
    <xf numFmtId="0" fontId="0" fillId="16" borderId="33" xfId="0" applyFont="1" applyFill="1" applyBorder="1" applyAlignment="1">
      <alignment vertical="top"/>
    </xf>
    <xf numFmtId="0" fontId="0" fillId="16" borderId="34" xfId="0" applyFont="1" applyFill="1" applyBorder="1" applyAlignment="1">
      <alignment vertical="top"/>
    </xf>
    <xf numFmtId="0" fontId="0" fillId="16" borderId="35" xfId="0" applyFont="1" applyFill="1" applyBorder="1" applyAlignment="1">
      <alignment vertical="top"/>
    </xf>
    <xf numFmtId="0" fontId="14" fillId="16" borderId="0" xfId="0" applyFont="1" applyFill="1" applyBorder="1" applyAlignment="1">
      <alignment vertical="top" wrapText="1"/>
    </xf>
    <xf numFmtId="0" fontId="14" fillId="16" borderId="0" xfId="0" applyFont="1" applyFill="1" applyBorder="1" applyAlignment="1">
      <alignment vertical="top"/>
    </xf>
    <xf numFmtId="0" fontId="15" fillId="16" borderId="0" xfId="0" applyFont="1" applyFill="1"/>
    <xf numFmtId="0" fontId="15" fillId="16" borderId="0" xfId="0" applyFont="1" applyFill="1" applyBorder="1" applyAlignment="1">
      <alignment vertical="top"/>
    </xf>
    <xf numFmtId="0" fontId="17" fillId="16" borderId="0" xfId="0" applyFont="1" applyFill="1" applyBorder="1" applyAlignment="1">
      <alignment vertical="top" wrapText="1"/>
    </xf>
    <xf numFmtId="0" fontId="17" fillId="16" borderId="0" xfId="0" applyFont="1" applyFill="1" applyBorder="1" applyAlignment="1">
      <alignment vertical="top"/>
    </xf>
    <xf numFmtId="0" fontId="18" fillId="16" borderId="0" xfId="0" applyFont="1" applyFill="1" applyBorder="1" applyAlignment="1">
      <alignment vertical="top"/>
    </xf>
    <xf numFmtId="0" fontId="16" fillId="16" borderId="0" xfId="0" applyFont="1" applyFill="1" applyBorder="1" applyAlignment="1">
      <alignment horizontal="left" vertical="top" wrapText="1"/>
    </xf>
    <xf numFmtId="0" fontId="23" fillId="14" borderId="12" xfId="0" applyFont="1" applyFill="1" applyBorder="1" applyAlignment="1" applyProtection="1">
      <alignment horizontal="center" vertical="top" wrapText="1"/>
      <protection locked="0"/>
    </xf>
    <xf numFmtId="0" fontId="13" fillId="17" borderId="6" xfId="0" applyFont="1" applyFill="1" applyBorder="1" applyAlignment="1">
      <alignment vertical="top" wrapText="1"/>
    </xf>
    <xf numFmtId="0" fontId="6" fillId="17" borderId="0" xfId="0" applyFont="1" applyFill="1" applyBorder="1" applyAlignment="1">
      <alignment vertical="top"/>
    </xf>
    <xf numFmtId="0" fontId="2" fillId="17" borderId="0" xfId="0" applyFont="1" applyFill="1" applyBorder="1" applyAlignment="1">
      <alignment vertical="top"/>
    </xf>
    <xf numFmtId="0" fontId="3" fillId="17" borderId="6" xfId="0" applyFont="1" applyFill="1" applyBorder="1" applyAlignment="1">
      <alignment vertical="top" wrapText="1"/>
    </xf>
    <xf numFmtId="0" fontId="2" fillId="17" borderId="6" xfId="0" applyFont="1" applyFill="1" applyBorder="1" applyAlignment="1">
      <alignment vertical="top" wrapText="1"/>
    </xf>
    <xf numFmtId="0" fontId="2" fillId="17" borderId="6" xfId="0" applyFont="1" applyFill="1" applyBorder="1" applyAlignment="1">
      <alignment vertical="top"/>
    </xf>
    <xf numFmtId="0" fontId="6" fillId="17" borderId="10" xfId="0" applyFont="1" applyFill="1" applyBorder="1" applyAlignment="1">
      <alignment vertical="top"/>
    </xf>
    <xf numFmtId="0" fontId="6" fillId="17" borderId="0" xfId="0" applyFont="1" applyFill="1" applyBorder="1" applyAlignment="1" applyProtection="1">
      <alignment vertical="top"/>
      <protection locked="0"/>
    </xf>
    <xf numFmtId="0" fontId="11" fillId="17" borderId="0" xfId="0" applyFont="1" applyFill="1" applyBorder="1" applyAlignment="1" applyProtection="1">
      <alignment vertical="top"/>
      <protection locked="0"/>
    </xf>
    <xf numFmtId="0" fontId="2" fillId="17" borderId="4" xfId="0" applyFont="1" applyFill="1" applyBorder="1" applyAlignment="1">
      <alignment vertical="top"/>
    </xf>
    <xf numFmtId="0" fontId="25" fillId="17" borderId="6" xfId="0" applyFont="1" applyFill="1" applyBorder="1" applyAlignment="1">
      <alignment vertical="top"/>
    </xf>
    <xf numFmtId="0" fontId="26" fillId="4" borderId="15" xfId="0" applyFont="1" applyFill="1" applyBorder="1" applyAlignment="1">
      <alignment horizontal="center" vertical="top" wrapText="1"/>
    </xf>
    <xf numFmtId="0" fontId="26" fillId="5" borderId="15" xfId="0" applyFont="1" applyFill="1" applyBorder="1" applyAlignment="1">
      <alignment horizontal="center" vertical="top" wrapText="1"/>
    </xf>
    <xf numFmtId="0" fontId="26" fillId="6" borderId="13" xfId="0" applyFont="1" applyFill="1" applyBorder="1" applyAlignment="1">
      <alignment horizontal="center" vertical="top" wrapText="1"/>
    </xf>
    <xf numFmtId="0" fontId="26" fillId="6" borderId="14" xfId="0" applyFont="1" applyFill="1" applyBorder="1" applyAlignment="1">
      <alignment horizontal="center" vertical="top" wrapText="1"/>
    </xf>
    <xf numFmtId="0" fontId="26" fillId="4" borderId="14" xfId="0" applyFont="1" applyFill="1" applyBorder="1" applyAlignment="1">
      <alignment horizontal="center" vertical="top" wrapText="1"/>
    </xf>
    <xf numFmtId="0" fontId="26" fillId="5" borderId="14" xfId="0" applyFont="1" applyFill="1" applyBorder="1" applyAlignment="1">
      <alignment horizontal="center" vertical="top" wrapText="1"/>
    </xf>
    <xf numFmtId="0" fontId="26" fillId="2" borderId="14" xfId="0" applyFont="1" applyFill="1" applyBorder="1" applyAlignment="1">
      <alignment horizontal="center" vertical="top" wrapText="1"/>
    </xf>
    <xf numFmtId="0" fontId="11" fillId="17" borderId="0" xfId="0" applyFont="1" applyFill="1" applyBorder="1" applyAlignment="1">
      <alignment vertical="top"/>
    </xf>
    <xf numFmtId="164" fontId="10" fillId="6" borderId="21" xfId="1" applyNumberFormat="1" applyFont="1" applyFill="1" applyBorder="1" applyAlignment="1">
      <alignment horizontal="center" vertical="top" wrapText="1"/>
    </xf>
    <xf numFmtId="164" fontId="10" fillId="6" borderId="22" xfId="1" applyNumberFormat="1" applyFont="1" applyFill="1" applyBorder="1" applyAlignment="1">
      <alignment horizontal="center" vertical="top" wrapText="1"/>
    </xf>
    <xf numFmtId="164" fontId="10" fillId="4" borderId="22" xfId="1" applyNumberFormat="1" applyFont="1" applyFill="1" applyBorder="1" applyAlignment="1">
      <alignment horizontal="center" vertical="top" wrapText="1"/>
    </xf>
    <xf numFmtId="164" fontId="10" fillId="5" borderId="22" xfId="1" applyNumberFormat="1" applyFont="1" applyFill="1" applyBorder="1" applyAlignment="1">
      <alignment horizontal="center" vertical="top" wrapText="1"/>
    </xf>
    <xf numFmtId="164" fontId="10" fillId="2" borderId="22" xfId="1" applyNumberFormat="1" applyFont="1" applyFill="1" applyBorder="1" applyAlignment="1">
      <alignment horizontal="center" vertical="top" wrapText="1"/>
    </xf>
    <xf numFmtId="164" fontId="10" fillId="6" borderId="23" xfId="1" applyNumberFormat="1" applyFont="1" applyFill="1" applyBorder="1" applyAlignment="1">
      <alignment horizontal="center" vertical="top" wrapText="1"/>
    </xf>
    <xf numFmtId="43" fontId="6" fillId="17" borderId="0" xfId="0" applyNumberFormat="1" applyFont="1" applyFill="1" applyBorder="1" applyAlignment="1">
      <alignment vertical="top"/>
    </xf>
    <xf numFmtId="0" fontId="6" fillId="17" borderId="10" xfId="0" applyFont="1" applyFill="1" applyBorder="1" applyAlignment="1">
      <alignment horizontal="right" vertical="top"/>
    </xf>
    <xf numFmtId="0" fontId="10" fillId="17" borderId="10" xfId="0" applyFont="1" applyFill="1" applyBorder="1" applyAlignment="1">
      <alignment horizontal="right" vertical="top"/>
    </xf>
    <xf numFmtId="0" fontId="4" fillId="17" borderId="39" xfId="0" applyFont="1" applyFill="1" applyBorder="1" applyAlignment="1">
      <alignment vertical="top"/>
    </xf>
    <xf numFmtId="0" fontId="4" fillId="17" borderId="40" xfId="0" applyFont="1" applyFill="1" applyBorder="1" applyAlignment="1">
      <alignment vertical="top"/>
    </xf>
    <xf numFmtId="0" fontId="4" fillId="17" borderId="39" xfId="0" applyFont="1" applyFill="1" applyBorder="1" applyAlignment="1">
      <alignment horizontal="left" vertical="top"/>
    </xf>
    <xf numFmtId="0" fontId="30" fillId="17" borderId="0" xfId="0" applyFont="1" applyFill="1" applyBorder="1" applyAlignment="1">
      <alignment vertical="top" wrapText="1"/>
    </xf>
    <xf numFmtId="0" fontId="10" fillId="17" borderId="0" xfId="0" applyFont="1" applyFill="1" applyBorder="1" applyAlignment="1">
      <alignment vertical="top"/>
    </xf>
    <xf numFmtId="0" fontId="10" fillId="17" borderId="0" xfId="0" applyFont="1" applyFill="1" applyBorder="1" applyAlignment="1">
      <alignment horizontal="justify" vertical="top" wrapText="1"/>
    </xf>
    <xf numFmtId="0" fontId="10" fillId="17" borderId="0" xfId="0" applyFont="1" applyFill="1" applyBorder="1" applyAlignment="1">
      <alignment horizontal="center" vertical="top" wrapText="1"/>
    </xf>
    <xf numFmtId="0" fontId="10" fillId="17" borderId="0" xfId="0" applyFont="1" applyFill="1" applyBorder="1" applyAlignment="1">
      <alignment horizontal="left" vertical="top" wrapText="1"/>
    </xf>
    <xf numFmtId="0" fontId="10" fillId="17" borderId="10" xfId="0" applyFont="1" applyFill="1" applyBorder="1" applyAlignment="1">
      <alignment vertical="top"/>
    </xf>
    <xf numFmtId="0" fontId="11" fillId="0" borderId="0" xfId="0" applyFont="1" applyAlignment="1">
      <alignment vertical="top"/>
    </xf>
    <xf numFmtId="164" fontId="26" fillId="3" borderId="41" xfId="1" applyNumberFormat="1" applyFont="1" applyFill="1" applyBorder="1" applyAlignment="1">
      <alignment vertical="top"/>
    </xf>
    <xf numFmtId="0" fontId="26" fillId="17" borderId="47" xfId="0" applyFont="1" applyFill="1" applyBorder="1" applyAlignment="1">
      <alignment horizontal="justify" vertical="top" wrapText="1"/>
    </xf>
    <xf numFmtId="0" fontId="26" fillId="6" borderId="48" xfId="0" applyFont="1" applyFill="1" applyBorder="1" applyAlignment="1">
      <alignment horizontal="center" vertical="top" wrapText="1"/>
    </xf>
    <xf numFmtId="0" fontId="26" fillId="17" borderId="51" xfId="0" applyFont="1" applyFill="1" applyBorder="1" applyAlignment="1">
      <alignment horizontal="justify" vertical="top" wrapText="1"/>
    </xf>
    <xf numFmtId="0" fontId="2" fillId="9" borderId="3" xfId="0" applyFont="1" applyFill="1" applyBorder="1" applyAlignment="1">
      <alignment vertical="top"/>
    </xf>
    <xf numFmtId="0" fontId="2" fillId="9" borderId="0" xfId="0" applyFont="1" applyFill="1" applyBorder="1" applyAlignment="1">
      <alignment vertical="top"/>
    </xf>
    <xf numFmtId="0" fontId="2" fillId="9" borderId="4" xfId="0" applyFont="1" applyFill="1" applyBorder="1" applyAlignment="1">
      <alignment vertical="top"/>
    </xf>
    <xf numFmtId="0" fontId="2" fillId="9" borderId="5" xfId="0" applyFont="1" applyFill="1" applyBorder="1" applyAlignment="1">
      <alignment vertical="top"/>
    </xf>
    <xf numFmtId="0" fontId="2" fillId="9" borderId="7" xfId="0" applyFont="1" applyFill="1" applyBorder="1" applyAlignment="1">
      <alignment vertical="top"/>
    </xf>
    <xf numFmtId="0" fontId="2" fillId="9" borderId="6" xfId="0" applyFont="1" applyFill="1" applyBorder="1" applyAlignment="1">
      <alignment vertical="top"/>
    </xf>
    <xf numFmtId="0" fontId="2" fillId="9" borderId="0" xfId="0" applyFont="1" applyFill="1" applyBorder="1" applyAlignment="1">
      <alignment horizontal="right" vertical="top"/>
    </xf>
    <xf numFmtId="0" fontId="11" fillId="9" borderId="0" xfId="0" applyFont="1" applyFill="1" applyBorder="1" applyAlignment="1">
      <alignment vertical="top"/>
    </xf>
    <xf numFmtId="0" fontId="27" fillId="9" borderId="6" xfId="0" applyFont="1" applyFill="1" applyBorder="1" applyAlignment="1">
      <alignment horizontal="center" vertical="top"/>
    </xf>
    <xf numFmtId="43" fontId="26" fillId="6" borderId="1" xfId="1" applyFont="1" applyFill="1" applyBorder="1" applyAlignment="1">
      <alignment vertical="top"/>
    </xf>
    <xf numFmtId="0" fontId="2" fillId="9" borderId="25" xfId="0" applyFont="1" applyFill="1" applyBorder="1" applyAlignment="1">
      <alignment vertical="top"/>
    </xf>
    <xf numFmtId="0" fontId="17" fillId="15" borderId="0" xfId="0" applyFont="1" applyFill="1" applyBorder="1" applyAlignment="1">
      <alignment vertical="top"/>
    </xf>
    <xf numFmtId="0" fontId="16" fillId="15" borderId="0" xfId="0" applyFont="1" applyFill="1" applyBorder="1" applyAlignment="1">
      <alignment vertical="top"/>
    </xf>
    <xf numFmtId="0" fontId="2" fillId="15" borderId="6" xfId="0" applyFont="1" applyFill="1" applyBorder="1" applyAlignment="1">
      <alignment vertical="top"/>
    </xf>
    <xf numFmtId="0" fontId="2" fillId="15" borderId="0" xfId="0" applyFont="1" applyFill="1" applyBorder="1" applyAlignment="1">
      <alignment vertical="top"/>
    </xf>
    <xf numFmtId="0" fontId="2" fillId="15" borderId="7" xfId="0" applyFont="1" applyFill="1" applyBorder="1" applyAlignment="1">
      <alignment vertical="top"/>
    </xf>
    <xf numFmtId="0" fontId="18" fillId="15" borderId="6" xfId="0" applyFont="1" applyFill="1" applyBorder="1" applyAlignment="1">
      <alignment vertical="top"/>
    </xf>
    <xf numFmtId="0" fontId="17" fillId="15" borderId="6" xfId="0" applyFont="1" applyFill="1" applyBorder="1" applyAlignment="1">
      <alignment vertical="top"/>
    </xf>
    <xf numFmtId="0" fontId="0" fillId="15" borderId="6" xfId="0" applyFont="1" applyFill="1" applyBorder="1" applyAlignment="1">
      <alignment vertical="top"/>
    </xf>
    <xf numFmtId="0" fontId="2" fillId="15" borderId="9" xfId="0" applyFont="1" applyFill="1" applyBorder="1" applyAlignment="1">
      <alignment vertical="top"/>
    </xf>
    <xf numFmtId="0" fontId="16" fillId="15" borderId="10" xfId="0" applyFont="1" applyFill="1" applyBorder="1" applyAlignment="1">
      <alignment vertical="top"/>
    </xf>
    <xf numFmtId="0" fontId="2" fillId="15" borderId="10" xfId="0" applyFont="1" applyFill="1" applyBorder="1" applyAlignment="1">
      <alignment vertical="top"/>
    </xf>
    <xf numFmtId="0" fontId="2" fillId="15" borderId="25" xfId="0" applyFont="1" applyFill="1" applyBorder="1" applyAlignment="1">
      <alignment vertical="top"/>
    </xf>
    <xf numFmtId="0" fontId="33" fillId="14" borderId="12" xfId="0" applyFont="1" applyFill="1" applyBorder="1" applyAlignment="1" applyProtection="1">
      <alignment horizontal="left" vertical="top" wrapText="1"/>
      <protection locked="0"/>
    </xf>
    <xf numFmtId="0" fontId="15" fillId="16" borderId="31" xfId="0" applyFont="1" applyFill="1" applyBorder="1" applyAlignment="1">
      <alignment horizontal="center" vertical="top"/>
    </xf>
    <xf numFmtId="0" fontId="10" fillId="9" borderId="6" xfId="0" applyFont="1" applyFill="1" applyBorder="1" applyAlignment="1">
      <alignment horizontal="right" vertical="top"/>
    </xf>
    <xf numFmtId="0" fontId="6" fillId="9" borderId="0" xfId="0" applyFont="1" applyFill="1" applyBorder="1" applyAlignment="1">
      <alignment vertical="top"/>
    </xf>
    <xf numFmtId="0" fontId="12" fillId="10" borderId="27" xfId="0" applyFont="1" applyFill="1" applyBorder="1" applyAlignment="1">
      <alignment vertical="top"/>
    </xf>
    <xf numFmtId="0" fontId="12" fillId="11" borderId="27" xfId="0" applyFont="1" applyFill="1" applyBorder="1" applyAlignment="1">
      <alignment vertical="top"/>
    </xf>
    <xf numFmtId="0" fontId="12" fillId="12" borderId="27" xfId="0" applyFont="1" applyFill="1" applyBorder="1" applyAlignment="1">
      <alignment vertical="top"/>
    </xf>
    <xf numFmtId="0" fontId="37" fillId="13" borderId="37" xfId="0" applyFont="1" applyFill="1" applyBorder="1" applyAlignment="1">
      <alignment vertical="top"/>
    </xf>
    <xf numFmtId="43" fontId="36" fillId="14" borderId="12" xfId="1" applyFont="1" applyFill="1" applyBorder="1" applyAlignment="1" applyProtection="1">
      <alignment horizontal="center" vertical="top" wrapText="1"/>
      <protection locked="0"/>
    </xf>
    <xf numFmtId="9" fontId="36" fillId="14" borderId="12" xfId="3" applyFont="1" applyFill="1" applyBorder="1" applyAlignment="1" applyProtection="1">
      <alignment horizontal="center" vertical="top" wrapText="1"/>
      <protection locked="0"/>
    </xf>
    <xf numFmtId="0" fontId="10" fillId="9" borderId="0" xfId="0" applyFont="1" applyFill="1" applyBorder="1" applyAlignment="1">
      <alignment vertical="top"/>
    </xf>
    <xf numFmtId="164" fontId="6" fillId="10" borderId="4" xfId="1" applyNumberFormat="1" applyFont="1" applyFill="1" applyBorder="1" applyAlignment="1">
      <alignment vertical="top"/>
    </xf>
    <xf numFmtId="164" fontId="6" fillId="11" borderId="4" xfId="1" applyNumberFormat="1" applyFont="1" applyFill="1" applyBorder="1" applyAlignment="1">
      <alignment vertical="top"/>
    </xf>
    <xf numFmtId="164" fontId="6" fillId="12" borderId="4" xfId="1" applyNumberFormat="1" applyFont="1" applyFill="1" applyBorder="1" applyAlignment="1">
      <alignment vertical="top"/>
    </xf>
    <xf numFmtId="164" fontId="38" fillId="13" borderId="5" xfId="1" applyNumberFormat="1" applyFont="1" applyFill="1" applyBorder="1" applyAlignment="1">
      <alignment vertical="top"/>
    </xf>
    <xf numFmtId="164" fontId="26" fillId="6" borderId="1" xfId="2" applyNumberFormat="1" applyFont="1" applyFill="1" applyBorder="1" applyAlignment="1">
      <alignment vertical="top"/>
    </xf>
    <xf numFmtId="164" fontId="10" fillId="6" borderId="1" xfId="2" applyNumberFormat="1" applyFont="1" applyFill="1" applyBorder="1" applyAlignment="1">
      <alignment vertical="top"/>
    </xf>
    <xf numFmtId="43" fontId="26" fillId="6" borderId="1" xfId="2" applyNumberFormat="1" applyFont="1" applyFill="1" applyBorder="1" applyAlignment="1">
      <alignment vertical="top"/>
    </xf>
    <xf numFmtId="0" fontId="10" fillId="9" borderId="9" xfId="0" applyFont="1" applyFill="1" applyBorder="1" applyAlignment="1">
      <alignment horizontal="right" vertical="top"/>
    </xf>
    <xf numFmtId="164" fontId="26" fillId="6" borderId="20" xfId="2" applyNumberFormat="1" applyFont="1" applyFill="1" applyBorder="1" applyAlignment="1">
      <alignment vertical="top"/>
    </xf>
    <xf numFmtId="0" fontId="10" fillId="9" borderId="10" xfId="0" applyFont="1" applyFill="1" applyBorder="1" applyAlignment="1">
      <alignment vertical="top"/>
    </xf>
    <xf numFmtId="0" fontId="6" fillId="9" borderId="10" xfId="0" applyFont="1" applyFill="1" applyBorder="1" applyAlignment="1">
      <alignment vertical="top"/>
    </xf>
    <xf numFmtId="164" fontId="26" fillId="6" borderId="1" xfId="1" applyNumberFormat="1" applyFont="1" applyFill="1" applyBorder="1" applyAlignment="1">
      <alignment vertical="top"/>
    </xf>
    <xf numFmtId="0" fontId="26" fillId="8" borderId="26" xfId="0" applyFont="1" applyFill="1" applyBorder="1" applyAlignment="1">
      <alignment vertical="top"/>
    </xf>
    <xf numFmtId="0" fontId="26" fillId="8" borderId="27" xfId="0" applyFont="1" applyFill="1" applyBorder="1" applyAlignment="1">
      <alignment vertical="top"/>
    </xf>
    <xf numFmtId="0" fontId="26" fillId="8" borderId="37" xfId="0" applyFont="1" applyFill="1" applyBorder="1" applyAlignment="1">
      <alignment vertical="top"/>
    </xf>
    <xf numFmtId="0" fontId="10" fillId="8" borderId="3" xfId="0" applyFont="1" applyFill="1" applyBorder="1" applyAlignment="1">
      <alignment vertical="top"/>
    </xf>
    <xf numFmtId="0" fontId="10" fillId="8" borderId="4" xfId="0" applyFont="1" applyFill="1" applyBorder="1" applyAlignment="1">
      <alignment vertical="top"/>
    </xf>
    <xf numFmtId="0" fontId="10" fillId="8" borderId="5" xfId="0" applyFont="1" applyFill="1" applyBorder="1" applyAlignment="1">
      <alignment vertical="top"/>
    </xf>
    <xf numFmtId="0" fontId="10" fillId="8" borderId="9" xfId="0" applyFont="1" applyFill="1" applyBorder="1" applyAlignment="1">
      <alignment vertical="top"/>
    </xf>
    <xf numFmtId="0" fontId="10" fillId="8" borderId="10" xfId="0" applyFont="1" applyFill="1" applyBorder="1" applyAlignment="1">
      <alignment vertical="top"/>
    </xf>
    <xf numFmtId="0" fontId="10" fillId="8" borderId="25" xfId="0" applyFont="1" applyFill="1" applyBorder="1" applyAlignment="1">
      <alignment vertical="top"/>
    </xf>
    <xf numFmtId="0" fontId="3" fillId="6" borderId="13" xfId="0" applyFont="1" applyFill="1" applyBorder="1" applyAlignment="1">
      <alignment horizontal="center" vertical="top" wrapText="1"/>
    </xf>
    <xf numFmtId="0" fontId="3" fillId="6" borderId="14" xfId="0" applyFont="1" applyFill="1" applyBorder="1" applyAlignment="1">
      <alignment horizontal="center" vertical="top" wrapText="1"/>
    </xf>
    <xf numFmtId="0" fontId="3" fillId="4" borderId="14" xfId="0" applyFont="1" applyFill="1" applyBorder="1" applyAlignment="1">
      <alignment horizontal="center" vertical="top" wrapText="1"/>
    </xf>
    <xf numFmtId="0" fontId="3" fillId="5" borderId="14" xfId="0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horizontal="center" vertical="top" wrapText="1"/>
    </xf>
    <xf numFmtId="0" fontId="3" fillId="6" borderId="52" xfId="0" applyFont="1" applyFill="1" applyBorder="1" applyAlignment="1">
      <alignment horizontal="center" vertical="top" wrapText="1"/>
    </xf>
    <xf numFmtId="164" fontId="9" fillId="6" borderId="53" xfId="1" applyNumberFormat="1" applyFont="1" applyFill="1" applyBorder="1" applyAlignment="1">
      <alignment horizontal="center" vertical="top" wrapText="1"/>
    </xf>
    <xf numFmtId="164" fontId="9" fillId="6" borderId="15" xfId="1" applyNumberFormat="1" applyFont="1" applyFill="1" applyBorder="1" applyAlignment="1">
      <alignment horizontal="center" vertical="top" wrapText="1"/>
    </xf>
    <xf numFmtId="164" fontId="9" fillId="4" borderId="15" xfId="1" applyNumberFormat="1" applyFont="1" applyFill="1" applyBorder="1" applyAlignment="1">
      <alignment horizontal="center" vertical="top" wrapText="1"/>
    </xf>
    <xf numFmtId="164" fontId="9" fillId="5" borderId="15" xfId="1" applyNumberFormat="1" applyFont="1" applyFill="1" applyBorder="1" applyAlignment="1">
      <alignment horizontal="center" vertical="top" wrapText="1"/>
    </xf>
    <xf numFmtId="164" fontId="9" fillId="2" borderId="15" xfId="1" applyNumberFormat="1" applyFont="1" applyFill="1" applyBorder="1" applyAlignment="1">
      <alignment horizontal="center" vertical="top" wrapText="1"/>
    </xf>
    <xf numFmtId="164" fontId="9" fillId="6" borderId="54" xfId="1" applyNumberFormat="1" applyFont="1" applyFill="1" applyBorder="1" applyAlignment="1">
      <alignment horizontal="center" vertical="top" wrapText="1"/>
    </xf>
    <xf numFmtId="164" fontId="6" fillId="10" borderId="10" xfId="1" applyNumberFormat="1" applyFont="1" applyFill="1" applyBorder="1" applyAlignment="1">
      <alignment vertical="top"/>
    </xf>
    <xf numFmtId="164" fontId="6" fillId="11" borderId="10" xfId="1" applyNumberFormat="1" applyFont="1" applyFill="1" applyBorder="1" applyAlignment="1">
      <alignment vertical="top"/>
    </xf>
    <xf numFmtId="164" fontId="6" fillId="12" borderId="10" xfId="1" applyNumberFormat="1" applyFont="1" applyFill="1" applyBorder="1" applyAlignment="1">
      <alignment vertical="top"/>
    </xf>
    <xf numFmtId="164" fontId="38" fillId="13" borderId="25" xfId="1" applyNumberFormat="1" applyFont="1" applyFill="1" applyBorder="1" applyAlignment="1">
      <alignment vertical="top"/>
    </xf>
    <xf numFmtId="164" fontId="12" fillId="11" borderId="27" xfId="1" applyNumberFormat="1" applyFont="1" applyFill="1" applyBorder="1" applyAlignment="1">
      <alignment vertical="top"/>
    </xf>
    <xf numFmtId="164" fontId="12" fillId="12" borderId="27" xfId="1" applyNumberFormat="1" applyFont="1" applyFill="1" applyBorder="1" applyAlignment="1">
      <alignment vertical="top"/>
    </xf>
    <xf numFmtId="164" fontId="37" fillId="13" borderId="37" xfId="1" applyNumberFormat="1" applyFont="1" applyFill="1" applyBorder="1" applyAlignment="1">
      <alignment vertical="top"/>
    </xf>
    <xf numFmtId="164" fontId="36" fillId="14" borderId="12" xfId="1" applyNumberFormat="1" applyFont="1" applyFill="1" applyBorder="1" applyAlignment="1" applyProtection="1">
      <alignment horizontal="right" vertical="top" wrapText="1"/>
      <protection locked="0"/>
    </xf>
    <xf numFmtId="164" fontId="10" fillId="3" borderId="8" xfId="1" applyNumberFormat="1" applyFont="1" applyFill="1" applyBorder="1" applyAlignment="1">
      <alignment vertical="top"/>
    </xf>
    <xf numFmtId="164" fontId="11" fillId="17" borderId="0" xfId="1" applyNumberFormat="1" applyFont="1" applyFill="1" applyBorder="1" applyAlignment="1" applyProtection="1">
      <alignment vertical="top"/>
      <protection locked="0"/>
    </xf>
    <xf numFmtId="164" fontId="6" fillId="17" borderId="7" xfId="1" applyNumberFormat="1" applyFont="1" applyFill="1" applyBorder="1" applyAlignment="1">
      <alignment vertical="top"/>
    </xf>
    <xf numFmtId="164" fontId="12" fillId="17" borderId="36" xfId="1" applyNumberFormat="1" applyFont="1" applyFill="1" applyBorder="1" applyAlignment="1">
      <alignment horizontal="right" vertical="top"/>
    </xf>
    <xf numFmtId="164" fontId="7" fillId="19" borderId="11" xfId="1" applyNumberFormat="1" applyFont="1" applyFill="1" applyBorder="1" applyAlignment="1">
      <alignment vertical="top"/>
    </xf>
    <xf numFmtId="164" fontId="26" fillId="3" borderId="55" xfId="1" applyNumberFormat="1" applyFont="1" applyFill="1" applyBorder="1" applyAlignment="1">
      <alignment vertical="top"/>
    </xf>
    <xf numFmtId="43" fontId="23" fillId="14" borderId="56" xfId="1" applyFont="1" applyFill="1" applyBorder="1" applyAlignment="1" applyProtection="1">
      <alignment horizontal="center" vertical="top" wrapText="1"/>
      <protection locked="0"/>
    </xf>
    <xf numFmtId="0" fontId="6" fillId="17" borderId="9" xfId="0" applyFont="1" applyFill="1" applyBorder="1" applyAlignment="1">
      <alignment vertical="top"/>
    </xf>
    <xf numFmtId="0" fontId="39" fillId="9" borderId="0" xfId="0" applyFont="1" applyFill="1" applyBorder="1" applyAlignment="1">
      <alignment vertical="top"/>
    </xf>
    <xf numFmtId="0" fontId="40" fillId="9" borderId="0" xfId="0" applyFont="1" applyFill="1" applyBorder="1" applyAlignment="1">
      <alignment vertical="top"/>
    </xf>
    <xf numFmtId="0" fontId="4" fillId="9" borderId="0" xfId="0" applyFont="1" applyFill="1" applyBorder="1" applyAlignment="1">
      <alignment vertical="top"/>
    </xf>
    <xf numFmtId="0" fontId="10" fillId="15" borderId="10" xfId="0" applyFont="1" applyFill="1" applyBorder="1" applyAlignment="1">
      <alignment vertical="top"/>
    </xf>
    <xf numFmtId="164" fontId="26" fillId="6" borderId="24" xfId="2" applyNumberFormat="1" applyFont="1" applyFill="1" applyBorder="1" applyAlignment="1">
      <alignment vertical="top"/>
    </xf>
    <xf numFmtId="0" fontId="3" fillId="6" borderId="53" xfId="0" applyFont="1" applyFill="1" applyBorder="1" applyAlignment="1">
      <alignment horizontal="center" vertical="top" wrapText="1"/>
    </xf>
    <xf numFmtId="0" fontId="3" fillId="6" borderId="15" xfId="0" applyFont="1" applyFill="1" applyBorder="1" applyAlignment="1">
      <alignment horizontal="center" vertical="top" wrapText="1"/>
    </xf>
    <xf numFmtId="0" fontId="3" fillId="4" borderId="15" xfId="0" applyFont="1" applyFill="1" applyBorder="1" applyAlignment="1">
      <alignment horizontal="center" vertical="top" wrapText="1"/>
    </xf>
    <xf numFmtId="0" fontId="3" fillId="5" borderId="15" xfId="0" applyFont="1" applyFill="1" applyBorder="1" applyAlignment="1">
      <alignment horizontal="center" vertical="top" wrapText="1"/>
    </xf>
    <xf numFmtId="0" fontId="3" fillId="2" borderId="15" xfId="0" applyFont="1" applyFill="1" applyBorder="1" applyAlignment="1">
      <alignment horizontal="center" vertical="top" wrapText="1"/>
    </xf>
    <xf numFmtId="0" fontId="3" fillId="6" borderId="54" xfId="0" applyFont="1" applyFill="1" applyBorder="1" applyAlignment="1">
      <alignment horizontal="center" vertical="top" wrapText="1"/>
    </xf>
    <xf numFmtId="0" fontId="25" fillId="9" borderId="6" xfId="0" applyFont="1" applyFill="1" applyBorder="1" applyAlignment="1">
      <alignment horizontal="right" vertical="top"/>
    </xf>
    <xf numFmtId="164" fontId="12" fillId="10" borderId="27" xfId="1" applyNumberFormat="1" applyFont="1" applyFill="1" applyBorder="1" applyAlignment="1">
      <alignment vertical="top"/>
    </xf>
    <xf numFmtId="0" fontId="22" fillId="18" borderId="28" xfId="2" applyFont="1" applyFill="1" applyBorder="1" applyAlignment="1">
      <alignment horizontal="center" vertical="top"/>
    </xf>
    <xf numFmtId="0" fontId="22" fillId="18" borderId="29" xfId="2" applyFont="1" applyFill="1" applyBorder="1" applyAlignment="1">
      <alignment horizontal="center" vertical="top"/>
    </xf>
    <xf numFmtId="0" fontId="22" fillId="18" borderId="30" xfId="2" applyFont="1" applyFill="1" applyBorder="1" applyAlignment="1">
      <alignment horizontal="center" vertical="top"/>
    </xf>
    <xf numFmtId="0" fontId="16" fillId="16" borderId="0" xfId="0" applyFont="1" applyFill="1" applyBorder="1" applyAlignment="1">
      <alignment horizontal="left" vertical="top" wrapText="1"/>
    </xf>
    <xf numFmtId="0" fontId="15" fillId="16" borderId="0" xfId="0" applyFont="1" applyFill="1" applyBorder="1" applyAlignment="1">
      <alignment horizontal="left" vertical="top" wrapText="1"/>
    </xf>
    <xf numFmtId="0" fontId="19" fillId="16" borderId="0" xfId="0" applyFont="1" applyFill="1" applyBorder="1" applyAlignment="1">
      <alignment horizontal="left" vertical="top" wrapText="1"/>
    </xf>
    <xf numFmtId="0" fontId="26" fillId="17" borderId="43" xfId="0" applyFont="1" applyFill="1" applyBorder="1" applyAlignment="1">
      <alignment horizontal="center" vertical="top" wrapText="1"/>
    </xf>
    <xf numFmtId="0" fontId="26" fillId="17" borderId="45" xfId="0" applyFont="1" applyFill="1" applyBorder="1" applyAlignment="1">
      <alignment horizontal="center" vertical="top" wrapText="1"/>
    </xf>
    <xf numFmtId="0" fontId="25" fillId="17" borderId="0" xfId="0" applyFont="1" applyFill="1" applyBorder="1" applyAlignment="1">
      <alignment horizontal="center" vertical="top" wrapText="1"/>
    </xf>
    <xf numFmtId="0" fontId="25" fillId="17" borderId="38" xfId="0" applyFont="1" applyFill="1" applyBorder="1" applyAlignment="1">
      <alignment horizontal="center" vertical="top" wrapText="1"/>
    </xf>
    <xf numFmtId="0" fontId="7" fillId="17" borderId="0" xfId="0" applyFont="1" applyFill="1" applyBorder="1" applyAlignment="1">
      <alignment horizontal="center" vertical="top" wrapText="1"/>
    </xf>
    <xf numFmtId="0" fontId="28" fillId="18" borderId="3" xfId="0" applyFont="1" applyFill="1" applyBorder="1" applyAlignment="1">
      <alignment horizontal="center" vertical="top"/>
    </xf>
    <xf numFmtId="0" fontId="28" fillId="18" borderId="4" xfId="0" applyFont="1" applyFill="1" applyBorder="1" applyAlignment="1">
      <alignment horizontal="center" vertical="top"/>
    </xf>
    <xf numFmtId="0" fontId="29" fillId="18" borderId="3" xfId="0" applyFont="1" applyFill="1" applyBorder="1" applyAlignment="1">
      <alignment horizontal="center" vertical="top"/>
    </xf>
    <xf numFmtId="0" fontId="29" fillId="18" borderId="4" xfId="0" applyFont="1" applyFill="1" applyBorder="1" applyAlignment="1">
      <alignment horizontal="center" vertical="top"/>
    </xf>
    <xf numFmtId="0" fontId="29" fillId="18" borderId="5" xfId="0" applyFont="1" applyFill="1" applyBorder="1" applyAlignment="1">
      <alignment horizontal="center" vertical="top"/>
    </xf>
    <xf numFmtId="0" fontId="26" fillId="17" borderId="49" xfId="0" applyFont="1" applyFill="1" applyBorder="1" applyAlignment="1">
      <alignment horizontal="center" vertical="top" wrapText="1"/>
    </xf>
    <xf numFmtId="0" fontId="26" fillId="17" borderId="50" xfId="0" applyFont="1" applyFill="1" applyBorder="1" applyAlignment="1">
      <alignment horizontal="center" vertical="top" wrapText="1"/>
    </xf>
    <xf numFmtId="0" fontId="26" fillId="17" borderId="42" xfId="0" applyFont="1" applyFill="1" applyBorder="1" applyAlignment="1">
      <alignment horizontal="center" vertical="top" wrapText="1"/>
    </xf>
    <xf numFmtId="0" fontId="26" fillId="17" borderId="44" xfId="0" applyFont="1" applyFill="1" applyBorder="1" applyAlignment="1">
      <alignment horizontal="center" vertical="top" wrapText="1"/>
    </xf>
    <xf numFmtId="0" fontId="26" fillId="17" borderId="46" xfId="0" applyFont="1" applyFill="1" applyBorder="1" applyAlignment="1">
      <alignment horizontal="center" vertical="top" wrapText="1"/>
    </xf>
    <xf numFmtId="0" fontId="26" fillId="17" borderId="47" xfId="0" applyFont="1" applyFill="1" applyBorder="1" applyAlignment="1">
      <alignment horizontal="center" vertical="top" wrapText="1"/>
    </xf>
    <xf numFmtId="0" fontId="26" fillId="2" borderId="15" xfId="0" applyFont="1" applyFill="1" applyBorder="1" applyAlignment="1">
      <alignment horizontal="center" vertical="top" wrapText="1"/>
    </xf>
    <xf numFmtId="0" fontId="26" fillId="5" borderId="15" xfId="0" applyFont="1" applyFill="1" applyBorder="1" applyAlignment="1">
      <alignment horizontal="center" vertical="top" wrapText="1"/>
    </xf>
    <xf numFmtId="0" fontId="26" fillId="6" borderId="18" xfId="0" applyFont="1" applyFill="1" applyBorder="1" applyAlignment="1">
      <alignment horizontal="center" vertical="top" wrapText="1"/>
    </xf>
    <xf numFmtId="0" fontId="26" fillId="6" borderId="17" xfId="0" applyFont="1" applyFill="1" applyBorder="1" applyAlignment="1">
      <alignment horizontal="center" vertical="top" wrapText="1"/>
    </xf>
    <xf numFmtId="0" fontId="26" fillId="6" borderId="19" xfId="0" applyFont="1" applyFill="1" applyBorder="1" applyAlignment="1">
      <alignment horizontal="center" vertical="top" wrapText="1"/>
    </xf>
    <xf numFmtId="0" fontId="26" fillId="6" borderId="16" xfId="0" applyFont="1" applyFill="1" applyBorder="1" applyAlignment="1">
      <alignment horizontal="left" vertical="top" wrapText="1"/>
    </xf>
    <xf numFmtId="0" fontId="26" fillId="6" borderId="17" xfId="0" applyFont="1" applyFill="1" applyBorder="1" applyAlignment="1">
      <alignment horizontal="left" vertical="top" wrapText="1"/>
    </xf>
    <xf numFmtId="0" fontId="24" fillId="18" borderId="4" xfId="0" applyFont="1" applyFill="1" applyBorder="1" applyAlignment="1">
      <alignment horizontal="center" vertical="top"/>
    </xf>
    <xf numFmtId="0" fontId="24" fillId="18" borderId="5" xfId="0" applyFont="1" applyFill="1" applyBorder="1" applyAlignment="1">
      <alignment horizontal="center" vertical="top"/>
    </xf>
    <xf numFmtId="0" fontId="24" fillId="18" borderId="26" xfId="0" applyFont="1" applyFill="1" applyBorder="1" applyAlignment="1">
      <alignment horizontal="center" vertical="top"/>
    </xf>
    <xf numFmtId="0" fontId="24" fillId="18" borderId="27" xfId="0" applyFont="1" applyFill="1" applyBorder="1" applyAlignment="1">
      <alignment horizontal="center" vertical="top"/>
    </xf>
    <xf numFmtId="0" fontId="24" fillId="18" borderId="37" xfId="0" applyFont="1" applyFill="1" applyBorder="1" applyAlignment="1">
      <alignment horizontal="center" vertical="top"/>
    </xf>
    <xf numFmtId="0" fontId="26" fillId="6" borderId="57" xfId="0" applyFont="1" applyFill="1" applyBorder="1" applyAlignment="1">
      <alignment horizontal="center" vertical="top" wrapText="1"/>
    </xf>
    <xf numFmtId="0" fontId="26" fillId="6" borderId="58" xfId="0" applyFont="1" applyFill="1" applyBorder="1" applyAlignment="1">
      <alignment horizontal="center" vertical="top" wrapText="1"/>
    </xf>
    <xf numFmtId="0" fontId="26" fillId="6" borderId="59" xfId="0" applyFont="1" applyFill="1" applyBorder="1" applyAlignment="1">
      <alignment horizontal="center" vertical="top" wrapText="1"/>
    </xf>
    <xf numFmtId="0" fontId="26" fillId="5" borderId="14" xfId="0" applyFont="1" applyFill="1" applyBorder="1" applyAlignment="1">
      <alignment horizontal="center" vertical="top" wrapText="1"/>
    </xf>
    <xf numFmtId="0" fontId="26" fillId="2" borderId="14" xfId="0" applyFont="1" applyFill="1" applyBorder="1" applyAlignment="1">
      <alignment horizontal="center" vertical="top" wrapText="1"/>
    </xf>
    <xf numFmtId="0" fontId="26" fillId="6" borderId="48" xfId="0" applyFont="1" applyFill="1" applyBorder="1" applyAlignment="1">
      <alignment horizontal="left" vertical="top" wrapText="1"/>
    </xf>
    <xf numFmtId="0" fontId="26" fillId="6" borderId="58" xfId="0" applyFont="1" applyFill="1" applyBorder="1" applyAlignment="1">
      <alignment horizontal="left" vertical="top" wrapText="1"/>
    </xf>
    <xf numFmtId="0" fontId="26" fillId="6" borderId="60" xfId="0" applyFont="1" applyFill="1" applyBorder="1" applyAlignment="1">
      <alignment horizontal="left" vertical="top" wrapText="1"/>
    </xf>
    <xf numFmtId="0" fontId="10" fillId="16" borderId="6" xfId="0" applyFont="1" applyFill="1" applyBorder="1" applyAlignment="1">
      <alignment horizontal="center" vertical="top" wrapText="1"/>
    </xf>
  </cellXfs>
  <cellStyles count="4">
    <cellStyle name="Accent5" xfId="2" builtinId="45"/>
    <cellStyle name="Comma" xfId="1" builtinId="3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Electricity Consumption Pattern : Average Day</a:t>
            </a:r>
          </a:p>
        </c:rich>
      </c:tx>
      <c:layout/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Load per Hour Watts</c:v>
          </c:tx>
          <c:spPr>
            <a:solidFill>
              <a:schemeClr val="bg2">
                <a:lumMod val="90000"/>
              </a:schemeClr>
            </a:solidFill>
            <a:ln w="25400" cap="flat" cmpd="sng" algn="ctr">
              <a:solidFill>
                <a:schemeClr val="accent6">
                  <a:shade val="50000"/>
                </a:schemeClr>
              </a:solidFill>
              <a:prstDash val="solid"/>
            </a:ln>
            <a:effectLst/>
          </c:spPr>
          <c:val>
            <c:numRef>
              <c:f>'Output Report'!$C$28:$Z$28</c:f>
              <c:numCache>
                <c:formatCode>General</c:formatCode>
                <c:ptCount val="24"/>
                <c:pt idx="0">
                  <c:v>4.32</c:v>
                </c:pt>
                <c:pt idx="1">
                  <c:v>4.32</c:v>
                </c:pt>
                <c:pt idx="2">
                  <c:v>4.32</c:v>
                </c:pt>
                <c:pt idx="3">
                  <c:v>4.32</c:v>
                </c:pt>
                <c:pt idx="4">
                  <c:v>4.32</c:v>
                </c:pt>
                <c:pt idx="5">
                  <c:v>4.4000000000000004</c:v>
                </c:pt>
                <c:pt idx="6">
                  <c:v>8.4</c:v>
                </c:pt>
                <c:pt idx="7">
                  <c:v>8.4</c:v>
                </c:pt>
                <c:pt idx="8">
                  <c:v>9.1180000000000003</c:v>
                </c:pt>
                <c:pt idx="9">
                  <c:v>6.1180000000000003</c:v>
                </c:pt>
                <c:pt idx="10">
                  <c:v>5.07</c:v>
                </c:pt>
                <c:pt idx="11">
                  <c:v>4.32</c:v>
                </c:pt>
                <c:pt idx="12">
                  <c:v>4.32</c:v>
                </c:pt>
                <c:pt idx="13">
                  <c:v>4.32</c:v>
                </c:pt>
                <c:pt idx="14">
                  <c:v>4.32</c:v>
                </c:pt>
                <c:pt idx="15">
                  <c:v>4.32</c:v>
                </c:pt>
                <c:pt idx="16">
                  <c:v>4.3680000000000003</c:v>
                </c:pt>
                <c:pt idx="17">
                  <c:v>7.3680000000000003</c:v>
                </c:pt>
                <c:pt idx="18">
                  <c:v>7.4</c:v>
                </c:pt>
                <c:pt idx="19">
                  <c:v>7.48</c:v>
                </c:pt>
                <c:pt idx="20">
                  <c:v>7.48</c:v>
                </c:pt>
                <c:pt idx="21">
                  <c:v>4.4800000000000004</c:v>
                </c:pt>
                <c:pt idx="22">
                  <c:v>4.4800000000000004</c:v>
                </c:pt>
                <c:pt idx="23">
                  <c:v>4.4800000000000004</c:v>
                </c:pt>
              </c:numCache>
            </c:numRef>
          </c:val>
        </c:ser>
        <c:ser>
          <c:idx val="1"/>
          <c:order val="1"/>
          <c:tx>
            <c:strRef>
              <c:f>'Output Report'!$A$33</c:f>
              <c:strCache>
                <c:ptCount val="1"/>
                <c:pt idx="0">
                  <c:v>Proposed Solar (kWp)</c:v>
                </c:pt>
              </c:strCache>
            </c:strRef>
          </c:tx>
          <c:spPr>
            <a:gradFill flip="none" rotWithShape="1">
              <a:gsLst>
                <a:gs pos="0">
                  <a:srgbClr val="FFF200">
                    <a:alpha val="50000"/>
                  </a:srgbClr>
                </a:gs>
                <a:gs pos="45000">
                  <a:srgbClr val="FF7A00"/>
                </a:gs>
                <a:gs pos="70000">
                  <a:srgbClr val="FF0300"/>
                </a:gs>
                <a:gs pos="100000">
                  <a:srgbClr val="4D0808"/>
                </a:gs>
              </a:gsLst>
              <a:path path="shape">
                <a:fillToRect l="50000" t="50000" r="50000" b="50000"/>
              </a:path>
              <a:tileRect/>
            </a:gradFill>
            <a:ln w="12700">
              <a:solidFill>
                <a:srgbClr val="FF0000"/>
              </a:solidFill>
            </a:ln>
          </c:spPr>
          <c:val>
            <c:numRef>
              <c:f>'Output Report'!$C$29:$Z$29</c:f>
              <c:numCache>
                <c:formatCode>_(* #,##0_);_(* \(#,##0\);_(* "-"??_);_(@_)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0.08</c:v>
                </c:pt>
                <c:pt idx="7">
                  <c:v>0.16</c:v>
                </c:pt>
                <c:pt idx="8">
                  <c:v>0.20800000000000002</c:v>
                </c:pt>
                <c:pt idx="9">
                  <c:v>0.55999999999999994</c:v>
                </c:pt>
                <c:pt idx="10">
                  <c:v>0.88000000000000012</c:v>
                </c:pt>
                <c:pt idx="11">
                  <c:v>1.1199999999999999</c:v>
                </c:pt>
                <c:pt idx="12">
                  <c:v>1.2</c:v>
                </c:pt>
                <c:pt idx="13">
                  <c:v>1.2</c:v>
                </c:pt>
                <c:pt idx="14">
                  <c:v>1.1199999999999999</c:v>
                </c:pt>
                <c:pt idx="15">
                  <c:v>0.96</c:v>
                </c:pt>
                <c:pt idx="16">
                  <c:v>0.64</c:v>
                </c:pt>
                <c:pt idx="17">
                  <c:v>0.16</c:v>
                </c:pt>
                <c:pt idx="18">
                  <c:v>0.08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706048"/>
        <c:axId val="86708224"/>
      </c:areaChart>
      <c:catAx>
        <c:axId val="86706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(Hrs)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>
                <a:latin typeface="Arial Narrow" panose="020B0606020202030204" pitchFamily="34" charset="0"/>
              </a:defRPr>
            </a:pPr>
            <a:endParaRPr lang="en-US"/>
          </a:p>
        </c:txPr>
        <c:crossAx val="86708224"/>
        <c:crosses val="autoZero"/>
        <c:auto val="1"/>
        <c:lblAlgn val="ctr"/>
        <c:lblOffset val="100"/>
        <c:noMultiLvlLbl val="0"/>
      </c:catAx>
      <c:valAx>
        <c:axId val="86708224"/>
        <c:scaling>
          <c:orientation val="minMax"/>
        </c:scaling>
        <c:delete val="0"/>
        <c:axPos val="l"/>
        <c:majorGridlines/>
        <c:minorGridlines>
          <c:spPr>
            <a:ln w="6350">
              <a:prstDash val="sysDash"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Electric</a:t>
                </a:r>
                <a:r>
                  <a:rPr lang="en-US" baseline="0"/>
                  <a:t> Units (</a:t>
                </a:r>
                <a:r>
                  <a:rPr lang="en-US"/>
                  <a:t>kWh)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 Narrow" panose="020B0606020202030204" pitchFamily="34" charset="0"/>
              </a:defRPr>
            </a:pPr>
            <a:endParaRPr lang="en-US"/>
          </a:p>
        </c:txPr>
        <c:crossAx val="86706048"/>
        <c:crosses val="autoZero"/>
        <c:crossBetween val="midCat"/>
      </c:valAx>
      <c:spPr>
        <a:solidFill>
          <a:schemeClr val="accent3">
            <a:lumMod val="20000"/>
            <a:lumOff val="80000"/>
          </a:schemeClr>
        </a:solidFill>
        <a:ln w="9525" cap="flat" cmpd="sng" algn="ctr">
          <a:solidFill>
            <a:schemeClr val="accent6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plotArea>
    <c:legend>
      <c:legendPos val="b"/>
      <c:layout>
        <c:manualLayout>
          <c:xMode val="edge"/>
          <c:yMode val="edge"/>
          <c:x val="0.19134529394225583"/>
          <c:y val="0.84076913743446302"/>
          <c:w val="0.28961705835656543"/>
          <c:h val="5.6757404007344137E-2"/>
        </c:manualLayout>
      </c:layout>
      <c:overlay val="0"/>
    </c:legend>
    <c:plotVisOnly val="1"/>
    <c:dispBlanksAs val="gap"/>
    <c:showDLblsOverMax val="0"/>
  </c:chart>
  <c:spPr>
    <a:gradFill rotWithShape="1">
      <a:gsLst>
        <a:gs pos="0">
          <a:schemeClr val="accent1">
            <a:tint val="50000"/>
            <a:satMod val="300000"/>
          </a:schemeClr>
        </a:gs>
        <a:gs pos="35000">
          <a:schemeClr val="accent1">
            <a:tint val="37000"/>
            <a:satMod val="300000"/>
          </a:schemeClr>
        </a:gs>
        <a:gs pos="100000">
          <a:schemeClr val="accent1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accent1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gif"/><Relationship Id="rId13" Type="http://schemas.openxmlformats.org/officeDocument/2006/relationships/image" Target="../media/image13.gif"/><Relationship Id="rId18" Type="http://schemas.openxmlformats.org/officeDocument/2006/relationships/image" Target="../media/image18.gif"/><Relationship Id="rId3" Type="http://schemas.openxmlformats.org/officeDocument/2006/relationships/image" Target="../media/image3.gif"/><Relationship Id="rId7" Type="http://schemas.openxmlformats.org/officeDocument/2006/relationships/image" Target="../media/image7.gif"/><Relationship Id="rId12" Type="http://schemas.openxmlformats.org/officeDocument/2006/relationships/image" Target="../media/image12.gif"/><Relationship Id="rId17" Type="http://schemas.openxmlformats.org/officeDocument/2006/relationships/image" Target="../media/image17.gif"/><Relationship Id="rId2" Type="http://schemas.openxmlformats.org/officeDocument/2006/relationships/image" Target="../media/image2.gif"/><Relationship Id="rId16" Type="http://schemas.openxmlformats.org/officeDocument/2006/relationships/image" Target="../media/image16.gif"/><Relationship Id="rId1" Type="http://schemas.openxmlformats.org/officeDocument/2006/relationships/image" Target="../media/image1.gif"/><Relationship Id="rId6" Type="http://schemas.openxmlformats.org/officeDocument/2006/relationships/image" Target="../media/image6.gif"/><Relationship Id="rId11" Type="http://schemas.openxmlformats.org/officeDocument/2006/relationships/image" Target="../media/image11.gif"/><Relationship Id="rId5" Type="http://schemas.openxmlformats.org/officeDocument/2006/relationships/image" Target="../media/image5.gif"/><Relationship Id="rId15" Type="http://schemas.openxmlformats.org/officeDocument/2006/relationships/image" Target="../media/image15.gif"/><Relationship Id="rId10" Type="http://schemas.openxmlformats.org/officeDocument/2006/relationships/image" Target="../media/image10.gif"/><Relationship Id="rId4" Type="http://schemas.openxmlformats.org/officeDocument/2006/relationships/image" Target="../media/image4.gif"/><Relationship Id="rId9" Type="http://schemas.openxmlformats.org/officeDocument/2006/relationships/image" Target="../media/image9.gif"/><Relationship Id="rId14" Type="http://schemas.openxmlformats.org/officeDocument/2006/relationships/image" Target="../media/image14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0</xdr:rowOff>
    </xdr:from>
    <xdr:to>
      <xdr:col>0</xdr:col>
      <xdr:colOff>285750</xdr:colOff>
      <xdr:row>6</xdr:row>
      <xdr:rowOff>64008</xdr:rowOff>
    </xdr:to>
    <xdr:pic>
      <xdr:nvPicPr>
        <xdr:cNvPr id="2" name="Picture 1" descr="http://www.bsesdelhi.com/images/eCal/lamp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876300"/>
          <a:ext cx="285750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247650</xdr:colOff>
      <xdr:row>7</xdr:row>
      <xdr:rowOff>60579</xdr:rowOff>
    </xdr:to>
    <xdr:pic>
      <xdr:nvPicPr>
        <xdr:cNvPr id="3" name="Picture 5" descr="http://www.bsesdelhi.com/images/eCal/fluorescent_tube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085850"/>
          <a:ext cx="247650" cy="228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381000</xdr:colOff>
      <xdr:row>11</xdr:row>
      <xdr:rowOff>41529</xdr:rowOff>
    </xdr:to>
    <xdr:pic>
      <xdr:nvPicPr>
        <xdr:cNvPr id="4" name="Picture 9" descr="http://www.bsesdelhi.com/images/eCal/iron.gif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1495425"/>
          <a:ext cx="381000" cy="2095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381000</xdr:colOff>
      <xdr:row>12</xdr:row>
      <xdr:rowOff>32004</xdr:rowOff>
    </xdr:to>
    <xdr:pic>
      <xdr:nvPicPr>
        <xdr:cNvPr id="5" name="Picture 13" descr="http://www.bsesdelhi.com/images/eCal/immheater.gif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1704975"/>
          <a:ext cx="38100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171450</xdr:colOff>
      <xdr:row>13</xdr:row>
      <xdr:rowOff>32004</xdr:rowOff>
    </xdr:to>
    <xdr:pic>
      <xdr:nvPicPr>
        <xdr:cNvPr id="6" name="Picture 17" descr="http://www.bsesdelhi.com/images/eCal/watheater.gif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1914525"/>
          <a:ext cx="1714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381000</xdr:colOff>
      <xdr:row>14</xdr:row>
      <xdr:rowOff>60579</xdr:rowOff>
    </xdr:to>
    <xdr:pic>
      <xdr:nvPicPr>
        <xdr:cNvPr id="7" name="Picture 21" descr="http://www.bsesdelhi.com/images/eCal/toaster.gif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2124075"/>
          <a:ext cx="381000" cy="228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66675</xdr:colOff>
      <xdr:row>15</xdr:row>
      <xdr:rowOff>0</xdr:rowOff>
    </xdr:from>
    <xdr:to>
      <xdr:col>0</xdr:col>
      <xdr:colOff>147828</xdr:colOff>
      <xdr:row>15</xdr:row>
      <xdr:rowOff>51054</xdr:rowOff>
    </xdr:to>
    <xdr:pic>
      <xdr:nvPicPr>
        <xdr:cNvPr id="8" name="Picture 25" descr="http://www.bsesdelhi.com/images/eCal/rodheat.gif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6675" y="2333625"/>
          <a:ext cx="76200" cy="2190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238125</xdr:colOff>
      <xdr:row>17</xdr:row>
      <xdr:rowOff>32004</xdr:rowOff>
    </xdr:to>
    <xdr:pic>
      <xdr:nvPicPr>
        <xdr:cNvPr id="9" name="Picture 29" descr="http://www.bsesdelhi.com/images/eCal/blowheat.gif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0" y="2752725"/>
          <a:ext cx="238125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161925</xdr:colOff>
      <xdr:row>20</xdr:row>
      <xdr:rowOff>32004</xdr:rowOff>
    </xdr:to>
    <xdr:pic>
      <xdr:nvPicPr>
        <xdr:cNvPr id="10" name="Picture 33" descr="http://www.bsesdelhi.com/images/eCal/refri.gif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0" y="3371850"/>
          <a:ext cx="161925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333375</xdr:colOff>
      <xdr:row>22</xdr:row>
      <xdr:rowOff>32004</xdr:rowOff>
    </xdr:to>
    <xdr:pic>
      <xdr:nvPicPr>
        <xdr:cNvPr id="11" name="Picture 37" descr="http://www.bsesdelhi.com/images/eCal/wac.gif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0" y="3790950"/>
          <a:ext cx="333375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285750</xdr:colOff>
      <xdr:row>26</xdr:row>
      <xdr:rowOff>64008</xdr:rowOff>
    </xdr:to>
    <xdr:pic>
      <xdr:nvPicPr>
        <xdr:cNvPr id="12" name="Picture 47" descr="http://www.bsesdelhi.com/images/eCal/fan.gif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4629150"/>
          <a:ext cx="285750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238125</xdr:colOff>
      <xdr:row>28</xdr:row>
      <xdr:rowOff>32004</xdr:rowOff>
    </xdr:to>
    <xdr:pic>
      <xdr:nvPicPr>
        <xdr:cNvPr id="13" name="Picture 51" descr="http://www.bsesdelhi.com/images/eCal/exhaustfan.gif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5048250"/>
          <a:ext cx="238125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238125</xdr:colOff>
      <xdr:row>32</xdr:row>
      <xdr:rowOff>32004</xdr:rowOff>
    </xdr:to>
    <xdr:pic>
      <xdr:nvPicPr>
        <xdr:cNvPr id="14" name="Picture 55" descr="http://www.bsesdelhi.com/images/eCal/washmac.gif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0" y="5457825"/>
          <a:ext cx="238125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333375</xdr:colOff>
      <xdr:row>33</xdr:row>
      <xdr:rowOff>31242</xdr:rowOff>
    </xdr:to>
    <xdr:pic>
      <xdr:nvPicPr>
        <xdr:cNvPr id="15" name="Picture 60" descr="http://www.bsesdelhi.com/images/eCal/radio.gif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5667375"/>
          <a:ext cx="333375" cy="1714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238125</xdr:colOff>
      <xdr:row>34</xdr:row>
      <xdr:rowOff>63246</xdr:rowOff>
    </xdr:to>
    <xdr:pic>
      <xdr:nvPicPr>
        <xdr:cNvPr id="16" name="Picture 64" descr="http://www.bsesdelhi.com/images/eCal/tv.gif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0" y="5876925"/>
          <a:ext cx="238125" cy="2571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190500</xdr:colOff>
      <xdr:row>35</xdr:row>
      <xdr:rowOff>32004</xdr:rowOff>
    </xdr:to>
    <xdr:pic>
      <xdr:nvPicPr>
        <xdr:cNvPr id="17" name="Picture 68" descr="http://www.bsesdelhi.com/images/eCal/mixer.gif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0" y="608647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238125</xdr:colOff>
      <xdr:row>37</xdr:row>
      <xdr:rowOff>64008</xdr:rowOff>
    </xdr:to>
    <xdr:pic>
      <xdr:nvPicPr>
        <xdr:cNvPr id="18" name="Picture 72" descr="http://www.bsesdelhi.com/images/eCal/pc.gif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0" y="6296025"/>
          <a:ext cx="2381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333375</xdr:colOff>
      <xdr:row>38</xdr:row>
      <xdr:rowOff>63246</xdr:rowOff>
    </xdr:to>
    <xdr:pic>
      <xdr:nvPicPr>
        <xdr:cNvPr id="19" name="Picture 76" descr="http://www.bsesdelhi.com/images/eCal/pumpmotor.gif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0" y="6505575"/>
          <a:ext cx="333375" cy="2571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285750</xdr:colOff>
      <xdr:row>7</xdr:row>
      <xdr:rowOff>76200</xdr:rowOff>
    </xdr:to>
    <xdr:pic>
      <xdr:nvPicPr>
        <xdr:cNvPr id="21" name="Picture 20" descr="http://www.bsesdelhi.com/images/eCal/lamp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857250"/>
          <a:ext cx="285750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247650</xdr:colOff>
      <xdr:row>8</xdr:row>
      <xdr:rowOff>28575</xdr:rowOff>
    </xdr:to>
    <xdr:pic>
      <xdr:nvPicPr>
        <xdr:cNvPr id="22" name="Picture 5" descr="http://www.bsesdelhi.com/images/eCal/fluorescent_tube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057275"/>
          <a:ext cx="247650" cy="228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381000</xdr:colOff>
      <xdr:row>12</xdr:row>
      <xdr:rowOff>9525</xdr:rowOff>
    </xdr:to>
    <xdr:pic>
      <xdr:nvPicPr>
        <xdr:cNvPr id="23" name="Picture 9" descr="http://www.bsesdelhi.com/images/eCal/iron.gif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1457325"/>
          <a:ext cx="381000" cy="2095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381000</xdr:colOff>
      <xdr:row>12</xdr:row>
      <xdr:rowOff>190500</xdr:rowOff>
    </xdr:to>
    <xdr:pic>
      <xdr:nvPicPr>
        <xdr:cNvPr id="24" name="Picture 13" descr="http://www.bsesdelhi.com/images/eCal/immheater.gif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1657350"/>
          <a:ext cx="38100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171450</xdr:colOff>
      <xdr:row>13</xdr:row>
      <xdr:rowOff>190500</xdr:rowOff>
    </xdr:to>
    <xdr:pic>
      <xdr:nvPicPr>
        <xdr:cNvPr id="25" name="Picture 17" descr="http://www.bsesdelhi.com/images/eCal/watheater.gif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1857375"/>
          <a:ext cx="1714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381000</xdr:colOff>
      <xdr:row>15</xdr:row>
      <xdr:rowOff>28575</xdr:rowOff>
    </xdr:to>
    <xdr:pic>
      <xdr:nvPicPr>
        <xdr:cNvPr id="26" name="Picture 21" descr="http://www.bsesdelhi.com/images/eCal/toaster.gif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2057400"/>
          <a:ext cx="381000" cy="228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66675</xdr:colOff>
      <xdr:row>15</xdr:row>
      <xdr:rowOff>0</xdr:rowOff>
    </xdr:from>
    <xdr:to>
      <xdr:col>0</xdr:col>
      <xdr:colOff>142875</xdr:colOff>
      <xdr:row>16</xdr:row>
      <xdr:rowOff>19050</xdr:rowOff>
    </xdr:to>
    <xdr:pic>
      <xdr:nvPicPr>
        <xdr:cNvPr id="27" name="Picture 25" descr="http://www.bsesdelhi.com/images/eCal/rodheat.gif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6675" y="2257425"/>
          <a:ext cx="76200" cy="2190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15240</xdr:colOff>
      <xdr:row>16</xdr:row>
      <xdr:rowOff>45720</xdr:rowOff>
    </xdr:from>
    <xdr:to>
      <xdr:col>0</xdr:col>
      <xdr:colOff>253365</xdr:colOff>
      <xdr:row>17</xdr:row>
      <xdr:rowOff>38100</xdr:rowOff>
    </xdr:to>
    <xdr:pic>
      <xdr:nvPicPr>
        <xdr:cNvPr id="28" name="Picture 29" descr="http://www.bsesdelhi.com/images/eCal/blowheat.gif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5240" y="3368040"/>
          <a:ext cx="238125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161925</xdr:colOff>
      <xdr:row>20</xdr:row>
      <xdr:rowOff>190500</xdr:rowOff>
    </xdr:to>
    <xdr:pic>
      <xdr:nvPicPr>
        <xdr:cNvPr id="29" name="Picture 33" descr="http://www.bsesdelhi.com/images/eCal/refri.gif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0" y="3257550"/>
          <a:ext cx="161925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333375</xdr:colOff>
      <xdr:row>22</xdr:row>
      <xdr:rowOff>190500</xdr:rowOff>
    </xdr:to>
    <xdr:pic>
      <xdr:nvPicPr>
        <xdr:cNvPr id="30" name="Picture 37" descr="http://www.bsesdelhi.com/images/eCal/wac.gif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0" y="3657600"/>
          <a:ext cx="333375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285750</xdr:colOff>
      <xdr:row>27</xdr:row>
      <xdr:rowOff>76200</xdr:rowOff>
    </xdr:to>
    <xdr:pic>
      <xdr:nvPicPr>
        <xdr:cNvPr id="31" name="Picture 47" descr="http://www.bsesdelhi.com/images/eCal/fan.gif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4457700"/>
          <a:ext cx="285750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238125</xdr:colOff>
      <xdr:row>28</xdr:row>
      <xdr:rowOff>190500</xdr:rowOff>
    </xdr:to>
    <xdr:pic>
      <xdr:nvPicPr>
        <xdr:cNvPr id="32" name="Picture 51" descr="http://www.bsesdelhi.com/images/eCal/exhaustfan.gif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4857750"/>
          <a:ext cx="238125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238125</xdr:colOff>
      <xdr:row>32</xdr:row>
      <xdr:rowOff>190500</xdr:rowOff>
    </xdr:to>
    <xdr:pic>
      <xdr:nvPicPr>
        <xdr:cNvPr id="33" name="Picture 55" descr="http://www.bsesdelhi.com/images/eCal/washmac.gif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0" y="5257800"/>
          <a:ext cx="238125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333375</xdr:colOff>
      <xdr:row>33</xdr:row>
      <xdr:rowOff>171450</xdr:rowOff>
    </xdr:to>
    <xdr:pic>
      <xdr:nvPicPr>
        <xdr:cNvPr id="34" name="Picture 60" descr="http://www.bsesdelhi.com/images/eCal/radio.gif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5457825"/>
          <a:ext cx="333375" cy="1714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238125</xdr:colOff>
      <xdr:row>35</xdr:row>
      <xdr:rowOff>57150</xdr:rowOff>
    </xdr:to>
    <xdr:pic>
      <xdr:nvPicPr>
        <xdr:cNvPr id="35" name="Picture 64" descr="http://www.bsesdelhi.com/images/eCal/tv.gif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0" y="5657850"/>
          <a:ext cx="238125" cy="2571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238125</xdr:colOff>
      <xdr:row>38</xdr:row>
      <xdr:rowOff>76200</xdr:rowOff>
    </xdr:to>
    <xdr:pic>
      <xdr:nvPicPr>
        <xdr:cNvPr id="37" name="Picture 72" descr="http://www.bsesdelhi.com/images/eCal/pc.gif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0" y="6057900"/>
          <a:ext cx="2381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333375</xdr:colOff>
      <xdr:row>39</xdr:row>
      <xdr:rowOff>57150</xdr:rowOff>
    </xdr:to>
    <xdr:pic>
      <xdr:nvPicPr>
        <xdr:cNvPr id="38" name="Picture 76" descr="http://www.bsesdelhi.com/images/eCal/pumpmotor.gif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0" y="6257925"/>
          <a:ext cx="333375" cy="257175"/>
        </a:xfrm>
        <a:prstGeom prst="rect">
          <a:avLst/>
        </a:prstGeom>
        <a:noFill/>
      </xdr:spPr>
    </xdr:pic>
    <xdr:clientData/>
  </xdr:twoCellAnchor>
  <xdr:twoCellAnchor>
    <xdr:from>
      <xdr:col>7</xdr:col>
      <xdr:colOff>236220</xdr:colOff>
      <xdr:row>4</xdr:row>
      <xdr:rowOff>175260</xdr:rowOff>
    </xdr:from>
    <xdr:to>
      <xdr:col>9</xdr:col>
      <xdr:colOff>68580</xdr:colOff>
      <xdr:row>6</xdr:row>
      <xdr:rowOff>68580</xdr:rowOff>
    </xdr:to>
    <xdr:sp macro="" textlink="">
      <xdr:nvSpPr>
        <xdr:cNvPr id="40" name="Down Arrow 39"/>
        <xdr:cNvSpPr/>
      </xdr:nvSpPr>
      <xdr:spPr>
        <a:xfrm>
          <a:off x="3482340" y="1135380"/>
          <a:ext cx="259080" cy="274320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386715</xdr:colOff>
      <xdr:row>4</xdr:row>
      <xdr:rowOff>120015</xdr:rowOff>
    </xdr:from>
    <xdr:to>
      <xdr:col>3</xdr:col>
      <xdr:colOff>91440</xdr:colOff>
      <xdr:row>6</xdr:row>
      <xdr:rowOff>30480</xdr:rowOff>
    </xdr:to>
    <xdr:sp macro="" textlink="">
      <xdr:nvSpPr>
        <xdr:cNvPr id="62" name="Down Arrow 61"/>
        <xdr:cNvSpPr/>
      </xdr:nvSpPr>
      <xdr:spPr>
        <a:xfrm>
          <a:off x="1849755" y="1072515"/>
          <a:ext cx="245745" cy="291465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0</xdr:col>
      <xdr:colOff>0</xdr:colOff>
      <xdr:row>36</xdr:row>
      <xdr:rowOff>0</xdr:rowOff>
    </xdr:from>
    <xdr:ext cx="190500" cy="32004"/>
    <xdr:pic>
      <xdr:nvPicPr>
        <xdr:cNvPr id="43" name="Picture 68" descr="http://www.bsesdelhi.com/images/eCal/mixer.gif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0" y="7086600"/>
          <a:ext cx="190500" cy="32004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36</xdr:row>
      <xdr:rowOff>0</xdr:rowOff>
    </xdr:from>
    <xdr:ext cx="190500" cy="190500"/>
    <xdr:pic>
      <xdr:nvPicPr>
        <xdr:cNvPr id="45" name="Picture 68" descr="http://www.bsesdelhi.com/images/eCal/mixer.gif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0" y="7086600"/>
          <a:ext cx="190500" cy="190500"/>
        </a:xfrm>
        <a:prstGeom prst="rect">
          <a:avLst/>
        </a:prstGeom>
        <a:noFill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17144</xdr:colOff>
      <xdr:row>1</xdr:row>
      <xdr:rowOff>106679</xdr:rowOff>
    </xdr:from>
    <xdr:to>
      <xdr:col>26</xdr:col>
      <xdr:colOff>74295</xdr:colOff>
      <xdr:row>24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91441</xdr:colOff>
      <xdr:row>29</xdr:row>
      <xdr:rowOff>123825</xdr:rowOff>
    </xdr:from>
    <xdr:to>
      <xdr:col>3</xdr:col>
      <xdr:colOff>81916</xdr:colOff>
      <xdr:row>32</xdr:row>
      <xdr:rowOff>70485</xdr:rowOff>
    </xdr:to>
    <xdr:sp macro="" textlink="">
      <xdr:nvSpPr>
        <xdr:cNvPr id="5" name="Down Arrow 4"/>
        <xdr:cNvSpPr/>
      </xdr:nvSpPr>
      <xdr:spPr>
        <a:xfrm rot="2191726">
          <a:off x="3108961" y="5343525"/>
          <a:ext cx="371475" cy="518160"/>
        </a:xfrm>
        <a:prstGeom prst="downArrow">
          <a:avLst>
            <a:gd name="adj1" fmla="val 50000"/>
            <a:gd name="adj2" fmla="val 47949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13" sqref="G13"/>
    </sheetView>
  </sheetViews>
  <sheetFormatPr defaultColWidth="9.109375" defaultRowHeight="14.4" x14ac:dyDescent="0.3"/>
  <cols>
    <col min="1" max="1" width="9.109375" style="6"/>
    <col min="2" max="2" width="15.33203125" style="6" customWidth="1"/>
    <col min="3" max="3" width="64" style="6" customWidth="1"/>
    <col min="4" max="16384" width="9.109375" style="6"/>
  </cols>
  <sheetData>
    <row r="1" spans="1:4" ht="30" customHeight="1" thickTop="1" x14ac:dyDescent="0.3">
      <c r="A1" s="160" t="s">
        <v>65</v>
      </c>
      <c r="B1" s="161"/>
      <c r="C1" s="161"/>
      <c r="D1" s="162"/>
    </row>
    <row r="2" spans="1:4" ht="15" thickBot="1" x14ac:dyDescent="0.35">
      <c r="A2" s="7"/>
      <c r="B2" s="8"/>
      <c r="C2" s="8"/>
      <c r="D2" s="9"/>
    </row>
    <row r="3" spans="1:4" ht="15" thickBot="1" x14ac:dyDescent="0.35">
      <c r="A3" s="7"/>
      <c r="B3" s="164" t="s">
        <v>92</v>
      </c>
      <c r="C3" s="87" t="s">
        <v>93</v>
      </c>
      <c r="D3" s="9"/>
    </row>
    <row r="4" spans="1:4" x14ac:dyDescent="0.3">
      <c r="A4" s="7"/>
      <c r="B4" s="164"/>
      <c r="C4" s="13"/>
      <c r="D4" s="9"/>
    </row>
    <row r="5" spans="1:4" ht="15" thickBot="1" x14ac:dyDescent="0.35">
      <c r="A5" s="7"/>
      <c r="B5" s="8"/>
      <c r="C5" s="13"/>
      <c r="D5" s="9"/>
    </row>
    <row r="6" spans="1:4" ht="15" thickBot="1" x14ac:dyDescent="0.35">
      <c r="A6" s="88" t="s">
        <v>54</v>
      </c>
      <c r="B6" s="15" t="s">
        <v>48</v>
      </c>
      <c r="C6" s="87" t="s">
        <v>94</v>
      </c>
      <c r="D6" s="9"/>
    </row>
    <row r="7" spans="1:4" ht="15" thickBot="1" x14ac:dyDescent="0.35">
      <c r="A7" s="88" t="s">
        <v>55</v>
      </c>
      <c r="B7" s="16" t="s">
        <v>49</v>
      </c>
      <c r="C7" s="87" t="s">
        <v>95</v>
      </c>
      <c r="D7" s="9"/>
    </row>
    <row r="8" spans="1:4" x14ac:dyDescent="0.3">
      <c r="A8" s="88"/>
      <c r="B8" s="16"/>
      <c r="C8" s="14"/>
      <c r="D8" s="9"/>
    </row>
    <row r="9" spans="1:4" ht="29.4" thickBot="1" x14ac:dyDescent="0.35">
      <c r="A9" s="88" t="s">
        <v>56</v>
      </c>
      <c r="B9" s="16" t="s">
        <v>50</v>
      </c>
      <c r="C9" s="17" t="s">
        <v>51</v>
      </c>
      <c r="D9" s="9"/>
    </row>
    <row r="10" spans="1:4" ht="28.2" thickBot="1" x14ac:dyDescent="0.35">
      <c r="A10" s="7"/>
      <c r="B10" s="8"/>
      <c r="C10" s="87" t="s">
        <v>96</v>
      </c>
      <c r="D10" s="9"/>
    </row>
    <row r="11" spans="1:4" ht="28.2" thickBot="1" x14ac:dyDescent="0.35">
      <c r="A11" s="7"/>
      <c r="B11" s="8"/>
      <c r="C11" s="87" t="s">
        <v>97</v>
      </c>
      <c r="D11" s="9"/>
    </row>
    <row r="12" spans="1:4" ht="28.8" x14ac:dyDescent="0.3">
      <c r="A12" s="7"/>
      <c r="B12" s="8"/>
      <c r="C12" s="17" t="s">
        <v>52</v>
      </c>
      <c r="D12" s="9"/>
    </row>
    <row r="13" spans="1:4" ht="28.8" x14ac:dyDescent="0.3">
      <c r="A13" s="7"/>
      <c r="B13" s="8"/>
      <c r="C13" s="17" t="s">
        <v>76</v>
      </c>
      <c r="D13" s="9"/>
    </row>
    <row r="14" spans="1:4" x14ac:dyDescent="0.3">
      <c r="A14" s="7"/>
      <c r="B14" s="8"/>
      <c r="C14" s="14"/>
      <c r="D14" s="9"/>
    </row>
    <row r="15" spans="1:4" ht="28.8" x14ac:dyDescent="0.3">
      <c r="A15" s="7"/>
      <c r="B15" s="19" t="s">
        <v>53</v>
      </c>
      <c r="C15" s="17" t="s">
        <v>77</v>
      </c>
      <c r="D15" s="9"/>
    </row>
    <row r="16" spans="1:4" ht="43.2" x14ac:dyDescent="0.3">
      <c r="A16" s="7"/>
      <c r="B16" s="18"/>
      <c r="C16" s="17" t="s">
        <v>87</v>
      </c>
      <c r="D16" s="9"/>
    </row>
    <row r="17" spans="1:4" x14ac:dyDescent="0.3">
      <c r="A17" s="7"/>
      <c r="B17" s="8"/>
      <c r="C17" s="8"/>
      <c r="D17" s="9"/>
    </row>
    <row r="18" spans="1:4" ht="37.5" customHeight="1" x14ac:dyDescent="0.3">
      <c r="A18" s="7"/>
      <c r="B18" s="163" t="s">
        <v>86</v>
      </c>
      <c r="C18" s="163"/>
      <c r="D18" s="9"/>
    </row>
    <row r="19" spans="1:4" ht="30" customHeight="1" x14ac:dyDescent="0.3">
      <c r="A19" s="7"/>
      <c r="B19" s="163" t="s">
        <v>78</v>
      </c>
      <c r="C19" s="163"/>
      <c r="D19" s="9"/>
    </row>
    <row r="20" spans="1:4" ht="30" customHeight="1" x14ac:dyDescent="0.3">
      <c r="A20" s="7"/>
      <c r="B20" s="20"/>
      <c r="C20" s="20"/>
      <c r="D20" s="9"/>
    </row>
    <row r="21" spans="1:4" ht="94.5" customHeight="1" x14ac:dyDescent="0.3">
      <c r="A21" s="7"/>
      <c r="B21" s="165" t="s">
        <v>79</v>
      </c>
      <c r="C21" s="165"/>
      <c r="D21" s="9"/>
    </row>
    <row r="22" spans="1:4" x14ac:dyDescent="0.3">
      <c r="A22" s="7"/>
      <c r="B22" s="8"/>
      <c r="C22" s="8"/>
      <c r="D22" s="9"/>
    </row>
    <row r="23" spans="1:4" ht="15" thickBot="1" x14ac:dyDescent="0.35">
      <c r="A23" s="10"/>
      <c r="B23" s="11"/>
      <c r="C23" s="11"/>
      <c r="D23" s="12"/>
    </row>
    <row r="24" spans="1:4" ht="15" thickTop="1" x14ac:dyDescent="0.3"/>
  </sheetData>
  <sheetProtection password="A68C" sheet="1" objects="1" scenarios="1"/>
  <mergeCells count="5">
    <mergeCell ref="A1:D1"/>
    <mergeCell ref="B18:C18"/>
    <mergeCell ref="B19:C19"/>
    <mergeCell ref="B3:B4"/>
    <mergeCell ref="B21:C2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9"/>
  <sheetViews>
    <sheetView showGridLines="0" zoomScaleNormal="100" workbookViewId="0">
      <pane xSplit="9" ySplit="6" topLeftCell="J37" activePane="bottomRight" state="frozen"/>
      <selection pane="topRight" activeCell="J1" sqref="J1"/>
      <selection pane="bottomLeft" activeCell="A7" sqref="A7"/>
      <selection pane="bottomRight" activeCell="U41" sqref="U41"/>
    </sheetView>
  </sheetViews>
  <sheetFormatPr defaultColWidth="9.109375" defaultRowHeight="13.8" x14ac:dyDescent="0.3"/>
  <cols>
    <col min="1" max="1" width="6.77734375" style="1" customWidth="1"/>
    <col min="2" max="2" width="13" style="59" customWidth="1"/>
    <col min="3" max="3" width="7.88671875" style="59" customWidth="1"/>
    <col min="4" max="4" width="5.33203125" style="1" customWidth="1"/>
    <col min="5" max="5" width="4.109375" style="1" customWidth="1"/>
    <col min="6" max="6" width="6.44140625" style="5" customWidth="1"/>
    <col min="7" max="8" width="5.109375" style="2" customWidth="1"/>
    <col min="9" max="9" width="1.109375" style="1" customWidth="1"/>
    <col min="10" max="33" width="5" style="1" customWidth="1"/>
    <col min="34" max="34" width="1.109375" style="1" customWidth="1"/>
    <col min="35" max="35" width="3.6640625" style="1" customWidth="1"/>
    <col min="36" max="37" width="6.6640625" style="1" customWidth="1"/>
    <col min="38" max="16384" width="9.109375" style="1"/>
  </cols>
  <sheetData>
    <row r="1" spans="1:37" ht="20.399999999999999" x14ac:dyDescent="0.3">
      <c r="A1" s="171" t="s">
        <v>80</v>
      </c>
      <c r="B1" s="172"/>
      <c r="C1" s="172"/>
      <c r="D1" s="172"/>
      <c r="E1" s="172"/>
      <c r="F1" s="172"/>
      <c r="G1" s="172"/>
      <c r="H1" s="172"/>
      <c r="I1" s="31"/>
      <c r="J1" s="189" t="s">
        <v>98</v>
      </c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90"/>
      <c r="AH1" s="31"/>
      <c r="AI1" s="173" t="s">
        <v>57</v>
      </c>
      <c r="AJ1" s="174"/>
      <c r="AK1" s="175"/>
    </row>
    <row r="2" spans="1:37" ht="27" customHeight="1" thickBot="1" x14ac:dyDescent="0.35">
      <c r="A2" s="178" t="s">
        <v>0</v>
      </c>
      <c r="B2" s="166"/>
      <c r="C2" s="166" t="s">
        <v>89</v>
      </c>
      <c r="D2" s="166" t="s">
        <v>63</v>
      </c>
      <c r="E2" s="166" t="s">
        <v>64</v>
      </c>
      <c r="F2" s="166" t="s">
        <v>61</v>
      </c>
      <c r="G2" s="166" t="s">
        <v>90</v>
      </c>
      <c r="H2" s="166" t="s">
        <v>91</v>
      </c>
      <c r="I2" s="24"/>
      <c r="J2" s="184" t="s">
        <v>41</v>
      </c>
      <c r="K2" s="185"/>
      <c r="L2" s="185"/>
      <c r="M2" s="185"/>
      <c r="N2" s="185"/>
      <c r="O2" s="186"/>
      <c r="P2" s="33"/>
      <c r="Q2" s="183"/>
      <c r="R2" s="183"/>
      <c r="S2" s="182" t="s">
        <v>42</v>
      </c>
      <c r="T2" s="182"/>
      <c r="U2" s="182"/>
      <c r="V2" s="182"/>
      <c r="W2" s="182"/>
      <c r="X2" s="182"/>
      <c r="Y2" s="182"/>
      <c r="Z2" s="182"/>
      <c r="AA2" s="34"/>
      <c r="AB2" s="33"/>
      <c r="AC2" s="187" t="s">
        <v>41</v>
      </c>
      <c r="AD2" s="188"/>
      <c r="AE2" s="188"/>
      <c r="AF2" s="188"/>
      <c r="AG2" s="188"/>
      <c r="AH2" s="24"/>
      <c r="AI2" s="166" t="s">
        <v>67</v>
      </c>
      <c r="AJ2" s="166" t="s">
        <v>68</v>
      </c>
      <c r="AK2" s="176" t="s">
        <v>69</v>
      </c>
    </row>
    <row r="3" spans="1:37" ht="13.5" customHeight="1" thickTop="1" x14ac:dyDescent="0.3">
      <c r="A3" s="179"/>
      <c r="B3" s="167"/>
      <c r="C3" s="167"/>
      <c r="D3" s="167"/>
      <c r="E3" s="167"/>
      <c r="F3" s="167"/>
      <c r="G3" s="167"/>
      <c r="H3" s="167"/>
      <c r="I3" s="24"/>
      <c r="J3" s="35">
        <v>1</v>
      </c>
      <c r="K3" s="36">
        <v>2</v>
      </c>
      <c r="L3" s="36">
        <v>3</v>
      </c>
      <c r="M3" s="36">
        <v>4</v>
      </c>
      <c r="N3" s="36">
        <v>5</v>
      </c>
      <c r="O3" s="36">
        <v>6</v>
      </c>
      <c r="P3" s="37">
        <v>7</v>
      </c>
      <c r="Q3" s="38">
        <v>8</v>
      </c>
      <c r="R3" s="38">
        <v>9</v>
      </c>
      <c r="S3" s="39">
        <v>10</v>
      </c>
      <c r="T3" s="39">
        <v>11</v>
      </c>
      <c r="U3" s="39">
        <v>12</v>
      </c>
      <c r="V3" s="39">
        <v>13</v>
      </c>
      <c r="W3" s="39">
        <v>14</v>
      </c>
      <c r="X3" s="39">
        <v>15</v>
      </c>
      <c r="Y3" s="39">
        <v>16</v>
      </c>
      <c r="Z3" s="39">
        <v>17</v>
      </c>
      <c r="AA3" s="38">
        <v>18</v>
      </c>
      <c r="AB3" s="37">
        <v>19</v>
      </c>
      <c r="AC3" s="36">
        <v>20</v>
      </c>
      <c r="AD3" s="36">
        <v>21</v>
      </c>
      <c r="AE3" s="36">
        <v>22</v>
      </c>
      <c r="AF3" s="36">
        <v>23</v>
      </c>
      <c r="AG3" s="62">
        <v>24</v>
      </c>
      <c r="AH3" s="24"/>
      <c r="AI3" s="167"/>
      <c r="AJ3" s="167"/>
      <c r="AK3" s="177"/>
    </row>
    <row r="4" spans="1:37" ht="15" customHeight="1" thickBot="1" x14ac:dyDescent="0.35">
      <c r="A4" s="180" t="s">
        <v>62</v>
      </c>
      <c r="B4" s="181"/>
      <c r="C4" s="61" t="s">
        <v>29</v>
      </c>
      <c r="D4" s="61" t="s">
        <v>29</v>
      </c>
      <c r="E4" s="61" t="s">
        <v>60</v>
      </c>
      <c r="F4" s="61" t="s">
        <v>29</v>
      </c>
      <c r="G4" s="61" t="s">
        <v>29</v>
      </c>
      <c r="H4" s="61" t="s">
        <v>29</v>
      </c>
      <c r="I4" s="24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24"/>
      <c r="AI4" s="61" t="s">
        <v>83</v>
      </c>
      <c r="AJ4" s="61" t="s">
        <v>58</v>
      </c>
      <c r="AK4" s="63" t="s">
        <v>59</v>
      </c>
    </row>
    <row r="5" spans="1:37" ht="15.75" customHeight="1" thickTop="1" thickBot="1" x14ac:dyDescent="0.35">
      <c r="A5" s="22"/>
      <c r="B5" s="53"/>
      <c r="C5" s="54"/>
      <c r="D5" s="168" t="s">
        <v>26</v>
      </c>
      <c r="E5" s="169"/>
      <c r="F5" s="60">
        <f>SUM(F7:F48)</f>
        <v>9230</v>
      </c>
      <c r="G5" s="60">
        <f>MAX(I5:AF5)</f>
        <v>9118</v>
      </c>
      <c r="H5" s="60">
        <f>MIN(J5:AG5)</f>
        <v>4320</v>
      </c>
      <c r="I5" s="24"/>
      <c r="J5" s="41">
        <f t="shared" ref="J5:AG5" si="0">SUM(J7:J48)</f>
        <v>4320</v>
      </c>
      <c r="K5" s="42">
        <f t="shared" si="0"/>
        <v>4320</v>
      </c>
      <c r="L5" s="42">
        <f t="shared" si="0"/>
        <v>4320</v>
      </c>
      <c r="M5" s="42">
        <f t="shared" si="0"/>
        <v>4320</v>
      </c>
      <c r="N5" s="42">
        <f t="shared" si="0"/>
        <v>4320</v>
      </c>
      <c r="O5" s="42">
        <f t="shared" si="0"/>
        <v>4400</v>
      </c>
      <c r="P5" s="43">
        <f t="shared" si="0"/>
        <v>8400</v>
      </c>
      <c r="Q5" s="44">
        <f t="shared" si="0"/>
        <v>8400</v>
      </c>
      <c r="R5" s="44">
        <f t="shared" si="0"/>
        <v>9118</v>
      </c>
      <c r="S5" s="45">
        <f t="shared" si="0"/>
        <v>6118</v>
      </c>
      <c r="T5" s="45">
        <f t="shared" si="0"/>
        <v>5070</v>
      </c>
      <c r="U5" s="45">
        <f t="shared" si="0"/>
        <v>4320</v>
      </c>
      <c r="V5" s="45">
        <f t="shared" si="0"/>
        <v>4320</v>
      </c>
      <c r="W5" s="45">
        <f t="shared" si="0"/>
        <v>4320</v>
      </c>
      <c r="X5" s="45">
        <f t="shared" si="0"/>
        <v>4320</v>
      </c>
      <c r="Y5" s="45">
        <f t="shared" si="0"/>
        <v>4320</v>
      </c>
      <c r="Z5" s="45">
        <f t="shared" si="0"/>
        <v>4368</v>
      </c>
      <c r="AA5" s="44">
        <f t="shared" si="0"/>
        <v>7368</v>
      </c>
      <c r="AB5" s="43">
        <f t="shared" si="0"/>
        <v>7400</v>
      </c>
      <c r="AC5" s="42">
        <f t="shared" si="0"/>
        <v>7480</v>
      </c>
      <c r="AD5" s="42">
        <f t="shared" si="0"/>
        <v>7480</v>
      </c>
      <c r="AE5" s="42">
        <f t="shared" si="0"/>
        <v>4480</v>
      </c>
      <c r="AF5" s="42">
        <f t="shared" si="0"/>
        <v>4480</v>
      </c>
      <c r="AG5" s="46">
        <f t="shared" si="0"/>
        <v>4480</v>
      </c>
      <c r="AH5" s="24"/>
      <c r="AI5" s="47"/>
      <c r="AJ5" s="60">
        <f>SUM(AJ7:AJ48)</f>
        <v>132.24199999999999</v>
      </c>
      <c r="AK5" s="144">
        <f>SUM(AK7:AK48)</f>
        <v>1057.9359999999999</v>
      </c>
    </row>
    <row r="6" spans="1:37" ht="14.4" thickBot="1" x14ac:dyDescent="0.35">
      <c r="A6" s="32" t="s">
        <v>113</v>
      </c>
      <c r="B6" s="40"/>
      <c r="C6" s="40"/>
      <c r="D6" s="170" t="s">
        <v>81</v>
      </c>
      <c r="E6" s="170"/>
      <c r="F6" s="170"/>
      <c r="G6" s="170"/>
      <c r="H6" s="170"/>
      <c r="I6" s="24"/>
      <c r="J6" s="52" t="s">
        <v>99</v>
      </c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1"/>
      <c r="AH6" s="24"/>
      <c r="AI6" s="48"/>
      <c r="AJ6" s="49" t="s">
        <v>82</v>
      </c>
      <c r="AK6" s="145">
        <v>8</v>
      </c>
    </row>
    <row r="7" spans="1:37" ht="15.75" customHeight="1" thickBot="1" x14ac:dyDescent="0.35">
      <c r="A7" s="25"/>
      <c r="B7" s="55" t="s">
        <v>1</v>
      </c>
      <c r="C7" s="56" t="s">
        <v>30</v>
      </c>
      <c r="D7" s="21"/>
      <c r="E7" s="21"/>
      <c r="F7" s="4">
        <f>D7*E7</f>
        <v>0</v>
      </c>
      <c r="G7" s="3">
        <f>MAX(I7:AF7)</f>
        <v>0</v>
      </c>
      <c r="H7" s="3">
        <f>MIN(J7:AG7)</f>
        <v>0</v>
      </c>
      <c r="I7" s="24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4"/>
      <c r="AI7" s="3">
        <f>COUNTIF(J7:AG7,"&gt;0")</f>
        <v>0</v>
      </c>
      <c r="AJ7" s="3">
        <f>SUM(J7:AG7)/1000</f>
        <v>0</v>
      </c>
      <c r="AK7" s="139">
        <f>+AJ7*$AK$6</f>
        <v>0</v>
      </c>
    </row>
    <row r="8" spans="1:37" ht="15.75" customHeight="1" thickBot="1" x14ac:dyDescent="0.35">
      <c r="A8" s="26"/>
      <c r="B8" s="55" t="s">
        <v>2</v>
      </c>
      <c r="C8" s="56" t="s">
        <v>66</v>
      </c>
      <c r="D8" s="21">
        <v>10</v>
      </c>
      <c r="E8" s="21">
        <v>16</v>
      </c>
      <c r="F8" s="4">
        <f>D8*E8</f>
        <v>160</v>
      </c>
      <c r="G8" s="3">
        <f>MAX(I8:AF8)</f>
        <v>160</v>
      </c>
      <c r="H8" s="3">
        <f>MIN(J8:AG8)</f>
        <v>48</v>
      </c>
      <c r="I8" s="24"/>
      <c r="J8" s="21"/>
      <c r="K8" s="21"/>
      <c r="L8" s="21"/>
      <c r="M8" s="21"/>
      <c r="N8" s="21"/>
      <c r="O8" s="21">
        <v>80</v>
      </c>
      <c r="P8" s="21">
        <v>80</v>
      </c>
      <c r="Q8" s="21">
        <v>80</v>
      </c>
      <c r="R8" s="21">
        <v>48</v>
      </c>
      <c r="S8" s="21">
        <v>48</v>
      </c>
      <c r="T8" s="21"/>
      <c r="U8" s="21"/>
      <c r="V8" s="21"/>
      <c r="W8" s="21"/>
      <c r="X8" s="21"/>
      <c r="Y8" s="21"/>
      <c r="Z8" s="21">
        <v>48</v>
      </c>
      <c r="AA8" s="21">
        <v>48</v>
      </c>
      <c r="AB8" s="21">
        <v>80</v>
      </c>
      <c r="AC8" s="21">
        <v>160</v>
      </c>
      <c r="AD8" s="21">
        <v>160</v>
      </c>
      <c r="AE8" s="21">
        <v>160</v>
      </c>
      <c r="AF8" s="21">
        <v>160</v>
      </c>
      <c r="AG8" s="21">
        <v>160</v>
      </c>
      <c r="AH8" s="24"/>
      <c r="AI8" s="3">
        <f>COUNTIF(J8:AG8,"&gt;0")</f>
        <v>13</v>
      </c>
      <c r="AJ8" s="3">
        <f>SUM(J8:AG8)/1000</f>
        <v>1.3120000000000001</v>
      </c>
      <c r="AK8" s="139">
        <f>+AJ8*$AK$6</f>
        <v>10.496</v>
      </c>
    </row>
    <row r="9" spans="1:37" ht="15.75" customHeight="1" thickBot="1" x14ac:dyDescent="0.35">
      <c r="A9" s="22"/>
      <c r="B9" s="21"/>
      <c r="C9" s="56"/>
      <c r="D9" s="21"/>
      <c r="E9" s="21"/>
      <c r="F9" s="3">
        <f t="shared" ref="F9" si="1">D9*E9</f>
        <v>0</v>
      </c>
      <c r="G9" s="3">
        <f t="shared" ref="G9" si="2">MAX(I9:AF9)</f>
        <v>0</v>
      </c>
      <c r="H9" s="3">
        <f t="shared" ref="H9" si="3">MIN(J9:AG9)</f>
        <v>0</v>
      </c>
      <c r="I9" s="24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4"/>
      <c r="AI9" s="3">
        <f t="shared" ref="AI9" si="4">COUNTIF(J9:AG9,"&gt;0")</f>
        <v>0</v>
      </c>
      <c r="AJ9" s="3">
        <f t="shared" ref="AJ9" si="5">SUM(J9:AG9)/1000</f>
        <v>0</v>
      </c>
      <c r="AK9" s="139">
        <f t="shared" ref="AK9" si="6">+AJ9*$AK$6</f>
        <v>0</v>
      </c>
    </row>
    <row r="10" spans="1:37" ht="15.75" customHeight="1" thickBot="1" x14ac:dyDescent="0.35">
      <c r="A10" s="25"/>
      <c r="B10" s="21"/>
      <c r="C10" s="56"/>
      <c r="D10" s="21"/>
      <c r="E10" s="21"/>
      <c r="F10" s="4"/>
      <c r="G10" s="3"/>
      <c r="H10" s="3"/>
      <c r="I10" s="24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4"/>
      <c r="AI10" s="3"/>
      <c r="AJ10" s="3"/>
      <c r="AK10" s="139"/>
    </row>
    <row r="11" spans="1:37" ht="15.75" customHeight="1" thickBot="1" x14ac:dyDescent="0.35">
      <c r="A11" s="32" t="s">
        <v>3</v>
      </c>
      <c r="B11" s="40"/>
      <c r="C11" s="54"/>
      <c r="D11" s="29"/>
      <c r="E11" s="29"/>
      <c r="F11" s="23"/>
      <c r="G11" s="23"/>
      <c r="H11" s="23"/>
      <c r="I11" s="24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24"/>
      <c r="AI11" s="140"/>
      <c r="AJ11" s="140"/>
      <c r="AK11" s="141"/>
    </row>
    <row r="12" spans="1:37" ht="15.75" customHeight="1" thickBot="1" x14ac:dyDescent="0.35">
      <c r="A12" s="22"/>
      <c r="B12" s="55" t="s">
        <v>4</v>
      </c>
      <c r="C12" s="56" t="s">
        <v>5</v>
      </c>
      <c r="D12" s="21"/>
      <c r="E12" s="21"/>
      <c r="F12" s="3">
        <f t="shared" ref="F12:F19" si="7">D12*E12</f>
        <v>0</v>
      </c>
      <c r="G12" s="3">
        <f t="shared" ref="G12:G19" si="8">MAX(I12:AF12)</f>
        <v>0</v>
      </c>
      <c r="H12" s="3">
        <f t="shared" ref="H12:H19" si="9">MIN(J12:AG12)</f>
        <v>0</v>
      </c>
      <c r="I12" s="24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4"/>
      <c r="AI12" s="3">
        <f t="shared" ref="AI12:AI19" si="10">COUNTIF(J12:AG12,"&gt;0")</f>
        <v>0</v>
      </c>
      <c r="AJ12" s="3">
        <f t="shared" ref="AJ12:AJ19" si="11">SUM(J12:AG12)/1000</f>
        <v>0</v>
      </c>
      <c r="AK12" s="139">
        <f t="shared" ref="AK12:AK19" si="12">+AJ12*$AK$6</f>
        <v>0</v>
      </c>
    </row>
    <row r="13" spans="1:37" ht="15.75" customHeight="1" thickBot="1" x14ac:dyDescent="0.35">
      <c r="A13" s="22"/>
      <c r="B13" s="55" t="s">
        <v>6</v>
      </c>
      <c r="C13" s="56">
        <v>1500</v>
      </c>
      <c r="D13" s="21"/>
      <c r="E13" s="21"/>
      <c r="F13" s="3">
        <f t="shared" si="7"/>
        <v>0</v>
      </c>
      <c r="G13" s="3">
        <f t="shared" si="8"/>
        <v>0</v>
      </c>
      <c r="H13" s="3">
        <f t="shared" si="9"/>
        <v>0</v>
      </c>
      <c r="I13" s="24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4"/>
      <c r="AI13" s="3">
        <f t="shared" si="10"/>
        <v>0</v>
      </c>
      <c r="AJ13" s="3">
        <f t="shared" si="11"/>
        <v>0</v>
      </c>
      <c r="AK13" s="139">
        <f t="shared" si="12"/>
        <v>0</v>
      </c>
    </row>
    <row r="14" spans="1:37" ht="15.75" customHeight="1" thickBot="1" x14ac:dyDescent="0.35">
      <c r="A14" s="22"/>
      <c r="B14" s="55" t="s">
        <v>7</v>
      </c>
      <c r="C14" s="56" t="s">
        <v>8</v>
      </c>
      <c r="D14" s="21">
        <v>1</v>
      </c>
      <c r="E14" s="21">
        <v>3000</v>
      </c>
      <c r="F14" s="3">
        <f t="shared" si="7"/>
        <v>3000</v>
      </c>
      <c r="G14" s="3">
        <f t="shared" si="8"/>
        <v>3000</v>
      </c>
      <c r="H14" s="3">
        <f t="shared" si="9"/>
        <v>3000</v>
      </c>
      <c r="I14" s="24"/>
      <c r="J14" s="21"/>
      <c r="K14" s="21"/>
      <c r="L14" s="21"/>
      <c r="M14" s="21"/>
      <c r="N14" s="21"/>
      <c r="O14" s="21"/>
      <c r="P14" s="21">
        <v>3000</v>
      </c>
      <c r="Q14" s="21">
        <v>3000</v>
      </c>
      <c r="R14" s="21">
        <v>3000</v>
      </c>
      <c r="S14" s="21"/>
      <c r="T14" s="21"/>
      <c r="U14" s="21"/>
      <c r="V14" s="21"/>
      <c r="W14" s="21"/>
      <c r="X14" s="21"/>
      <c r="Y14" s="21"/>
      <c r="Z14" s="21"/>
      <c r="AA14" s="21">
        <v>3000</v>
      </c>
      <c r="AB14" s="21">
        <v>3000</v>
      </c>
      <c r="AC14" s="21">
        <v>3000</v>
      </c>
      <c r="AD14" s="21">
        <v>3000</v>
      </c>
      <c r="AE14" s="21"/>
      <c r="AF14" s="21"/>
      <c r="AG14" s="21"/>
      <c r="AH14" s="24"/>
      <c r="AI14" s="3">
        <f t="shared" si="10"/>
        <v>7</v>
      </c>
      <c r="AJ14" s="3">
        <f t="shared" si="11"/>
        <v>21</v>
      </c>
      <c r="AK14" s="139">
        <f t="shared" si="12"/>
        <v>168</v>
      </c>
    </row>
    <row r="15" spans="1:37" ht="15.75" customHeight="1" thickBot="1" x14ac:dyDescent="0.35">
      <c r="A15" s="22"/>
      <c r="B15" s="55" t="s">
        <v>9</v>
      </c>
      <c r="C15" s="56">
        <v>750</v>
      </c>
      <c r="D15" s="21"/>
      <c r="E15" s="21"/>
      <c r="F15" s="3">
        <f t="shared" si="7"/>
        <v>0</v>
      </c>
      <c r="G15" s="3">
        <f t="shared" si="8"/>
        <v>0</v>
      </c>
      <c r="H15" s="3">
        <f t="shared" si="9"/>
        <v>0</v>
      </c>
      <c r="I15" s="24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4"/>
      <c r="AI15" s="3">
        <f t="shared" si="10"/>
        <v>0</v>
      </c>
      <c r="AJ15" s="3">
        <f t="shared" si="11"/>
        <v>0</v>
      </c>
      <c r="AK15" s="139">
        <f t="shared" si="12"/>
        <v>0</v>
      </c>
    </row>
    <row r="16" spans="1:37" ht="15.75" customHeight="1" thickBot="1" x14ac:dyDescent="0.35">
      <c r="A16" s="22"/>
      <c r="B16" s="55" t="s">
        <v>108</v>
      </c>
      <c r="C16" s="56" t="s">
        <v>8</v>
      </c>
      <c r="D16" s="21"/>
      <c r="E16" s="21"/>
      <c r="F16" s="3">
        <f t="shared" si="7"/>
        <v>0</v>
      </c>
      <c r="G16" s="3">
        <f t="shared" si="8"/>
        <v>0</v>
      </c>
      <c r="H16" s="3">
        <f t="shared" si="9"/>
        <v>0</v>
      </c>
      <c r="I16" s="24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4"/>
      <c r="AI16" s="3">
        <f t="shared" si="10"/>
        <v>0</v>
      </c>
      <c r="AJ16" s="3">
        <f t="shared" si="11"/>
        <v>0</v>
      </c>
      <c r="AK16" s="139">
        <f t="shared" si="12"/>
        <v>0</v>
      </c>
    </row>
    <row r="17" spans="1:37" ht="15.75" customHeight="1" thickBot="1" x14ac:dyDescent="0.35">
      <c r="A17" s="22"/>
      <c r="B17" s="55" t="s">
        <v>109</v>
      </c>
      <c r="C17" s="56" t="s">
        <v>8</v>
      </c>
      <c r="D17" s="21"/>
      <c r="E17" s="21"/>
      <c r="F17" s="3">
        <f t="shared" si="7"/>
        <v>0</v>
      </c>
      <c r="G17" s="3">
        <f t="shared" si="8"/>
        <v>0</v>
      </c>
      <c r="H17" s="3">
        <f t="shared" si="9"/>
        <v>0</v>
      </c>
      <c r="I17" s="24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4"/>
      <c r="AI17" s="3">
        <f t="shared" si="10"/>
        <v>0</v>
      </c>
      <c r="AJ17" s="3">
        <f t="shared" si="11"/>
        <v>0</v>
      </c>
      <c r="AK17" s="139">
        <f t="shared" si="12"/>
        <v>0</v>
      </c>
    </row>
    <row r="18" spans="1:37" ht="15.75" customHeight="1" thickBot="1" x14ac:dyDescent="0.35">
      <c r="A18" s="22"/>
      <c r="B18" s="21"/>
      <c r="C18" s="56"/>
      <c r="D18" s="21"/>
      <c r="E18" s="21"/>
      <c r="F18" s="3">
        <f t="shared" si="7"/>
        <v>0</v>
      </c>
      <c r="G18" s="3">
        <f t="shared" si="8"/>
        <v>0</v>
      </c>
      <c r="H18" s="3">
        <f t="shared" si="9"/>
        <v>0</v>
      </c>
      <c r="I18" s="24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4"/>
      <c r="AI18" s="3">
        <f t="shared" si="10"/>
        <v>0</v>
      </c>
      <c r="AJ18" s="3">
        <f t="shared" si="11"/>
        <v>0</v>
      </c>
      <c r="AK18" s="139">
        <f t="shared" si="12"/>
        <v>0</v>
      </c>
    </row>
    <row r="19" spans="1:37" ht="15.75" customHeight="1" thickBot="1" x14ac:dyDescent="0.35">
      <c r="A19" s="22"/>
      <c r="B19" s="21"/>
      <c r="C19" s="56"/>
      <c r="D19" s="21"/>
      <c r="E19" s="21"/>
      <c r="F19" s="3">
        <f t="shared" si="7"/>
        <v>0</v>
      </c>
      <c r="G19" s="3">
        <f t="shared" si="8"/>
        <v>0</v>
      </c>
      <c r="H19" s="3">
        <f t="shared" si="9"/>
        <v>0</v>
      </c>
      <c r="I19" s="24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4"/>
      <c r="AI19" s="3">
        <f t="shared" si="10"/>
        <v>0</v>
      </c>
      <c r="AJ19" s="3">
        <f t="shared" si="11"/>
        <v>0</v>
      </c>
      <c r="AK19" s="139">
        <f t="shared" si="12"/>
        <v>0</v>
      </c>
    </row>
    <row r="20" spans="1:37" ht="15.75" customHeight="1" thickBot="1" x14ac:dyDescent="0.35">
      <c r="A20" s="32" t="s">
        <v>10</v>
      </c>
      <c r="B20" s="40"/>
      <c r="C20" s="54"/>
      <c r="D20" s="29"/>
      <c r="E20" s="29"/>
      <c r="F20" s="23"/>
      <c r="G20" s="23"/>
      <c r="H20" s="23"/>
      <c r="I20" s="24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24"/>
      <c r="AI20" s="140"/>
      <c r="AJ20" s="140"/>
      <c r="AK20" s="141"/>
    </row>
    <row r="21" spans="1:37" ht="15.75" customHeight="1" thickBot="1" x14ac:dyDescent="0.35">
      <c r="A21" s="22"/>
      <c r="B21" s="55" t="s">
        <v>112</v>
      </c>
      <c r="C21" s="56">
        <v>200</v>
      </c>
      <c r="D21" s="21"/>
      <c r="E21" s="21"/>
      <c r="F21" s="3">
        <f t="shared" ref="F21:F31" si="13">D21*E21</f>
        <v>0</v>
      </c>
      <c r="G21" s="3">
        <f t="shared" ref="G21:G31" si="14">MAX(I21:AF21)</f>
        <v>0</v>
      </c>
      <c r="H21" s="3">
        <f t="shared" ref="H21:H31" si="15">MIN(J21:AG21)</f>
        <v>0</v>
      </c>
      <c r="I21" s="24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4"/>
      <c r="AI21" s="3">
        <f t="shared" ref="AI21:AI31" si="16">COUNTIF(J21:AG21,"&gt;0")</f>
        <v>0</v>
      </c>
      <c r="AJ21" s="3">
        <f t="shared" ref="AJ21:AJ31" si="17">SUM(J21:AG21)/1000</f>
        <v>0</v>
      </c>
      <c r="AK21" s="139">
        <f t="shared" ref="AK21:AK31" si="18">+AJ21*$AK$6</f>
        <v>0</v>
      </c>
    </row>
    <row r="22" spans="1:37" ht="15.75" customHeight="1" thickBot="1" x14ac:dyDescent="0.35">
      <c r="A22" s="22"/>
      <c r="B22" s="55" t="s">
        <v>11</v>
      </c>
      <c r="C22" s="56" t="s">
        <v>27</v>
      </c>
      <c r="D22" s="21"/>
      <c r="E22" s="21"/>
      <c r="F22" s="3">
        <f t="shared" si="13"/>
        <v>0</v>
      </c>
      <c r="G22" s="3">
        <f t="shared" si="14"/>
        <v>0</v>
      </c>
      <c r="H22" s="3">
        <f t="shared" si="15"/>
        <v>0</v>
      </c>
      <c r="I22" s="24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4"/>
      <c r="AI22" s="3">
        <f t="shared" si="16"/>
        <v>0</v>
      </c>
      <c r="AJ22" s="3">
        <f t="shared" si="17"/>
        <v>0</v>
      </c>
      <c r="AK22" s="139">
        <f t="shared" si="18"/>
        <v>0</v>
      </c>
    </row>
    <row r="23" spans="1:37" ht="15.75" customHeight="1" thickBot="1" x14ac:dyDescent="0.35">
      <c r="A23" s="22"/>
      <c r="B23" s="55" t="s">
        <v>110</v>
      </c>
      <c r="C23" s="56" t="s">
        <v>12</v>
      </c>
      <c r="D23" s="21"/>
      <c r="E23" s="21"/>
      <c r="F23" s="3">
        <f t="shared" si="13"/>
        <v>0</v>
      </c>
      <c r="G23" s="3">
        <f t="shared" si="14"/>
        <v>0</v>
      </c>
      <c r="H23" s="3">
        <f t="shared" si="15"/>
        <v>0</v>
      </c>
      <c r="I23" s="24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4"/>
      <c r="AI23" s="3">
        <f t="shared" si="16"/>
        <v>0</v>
      </c>
      <c r="AJ23" s="3">
        <f t="shared" si="17"/>
        <v>0</v>
      </c>
      <c r="AK23" s="139">
        <f t="shared" si="18"/>
        <v>0</v>
      </c>
    </row>
    <row r="24" spans="1:37" ht="15.75" customHeight="1" thickBot="1" x14ac:dyDescent="0.35">
      <c r="A24" s="22"/>
      <c r="B24" s="55" t="s">
        <v>111</v>
      </c>
      <c r="C24" s="56">
        <v>2000</v>
      </c>
      <c r="D24" s="21">
        <v>2</v>
      </c>
      <c r="E24" s="21">
        <v>2000</v>
      </c>
      <c r="F24" s="3">
        <f t="shared" si="13"/>
        <v>4000</v>
      </c>
      <c r="G24" s="3">
        <f t="shared" si="14"/>
        <v>4000</v>
      </c>
      <c r="H24" s="3">
        <f t="shared" si="15"/>
        <v>4000</v>
      </c>
      <c r="I24" s="24"/>
      <c r="J24" s="21">
        <v>4000</v>
      </c>
      <c r="K24" s="21">
        <v>4000</v>
      </c>
      <c r="L24" s="21">
        <v>4000</v>
      </c>
      <c r="M24" s="21">
        <v>4000</v>
      </c>
      <c r="N24" s="21">
        <v>4000</v>
      </c>
      <c r="O24" s="21">
        <v>4000</v>
      </c>
      <c r="P24" s="21">
        <v>4000</v>
      </c>
      <c r="Q24" s="21">
        <v>4000</v>
      </c>
      <c r="R24" s="21">
        <v>4000</v>
      </c>
      <c r="S24" s="21">
        <v>4000</v>
      </c>
      <c r="T24" s="21">
        <v>4000</v>
      </c>
      <c r="U24" s="21">
        <v>4000</v>
      </c>
      <c r="V24" s="21">
        <v>4000</v>
      </c>
      <c r="W24" s="21">
        <v>4000</v>
      </c>
      <c r="X24" s="21">
        <v>4000</v>
      </c>
      <c r="Y24" s="21">
        <v>4000</v>
      </c>
      <c r="Z24" s="21">
        <v>4000</v>
      </c>
      <c r="AA24" s="21">
        <v>4000</v>
      </c>
      <c r="AB24" s="21">
        <v>4000</v>
      </c>
      <c r="AC24" s="21">
        <v>4000</v>
      </c>
      <c r="AD24" s="21">
        <v>4000</v>
      </c>
      <c r="AE24" s="21">
        <v>4000</v>
      </c>
      <c r="AF24" s="21">
        <v>4000</v>
      </c>
      <c r="AG24" s="21">
        <v>4000</v>
      </c>
      <c r="AH24" s="24"/>
      <c r="AI24" s="3">
        <f t="shared" si="16"/>
        <v>24</v>
      </c>
      <c r="AJ24" s="3">
        <f t="shared" si="17"/>
        <v>96</v>
      </c>
      <c r="AK24" s="139">
        <f t="shared" si="18"/>
        <v>768</v>
      </c>
    </row>
    <row r="25" spans="1:37" ht="15.75" customHeight="1" thickBot="1" x14ac:dyDescent="0.35">
      <c r="A25" s="27"/>
      <c r="B25" s="57" t="s">
        <v>13</v>
      </c>
      <c r="C25" s="56">
        <v>200</v>
      </c>
      <c r="D25" s="21"/>
      <c r="E25" s="21"/>
      <c r="F25" s="3">
        <f t="shared" si="13"/>
        <v>0</v>
      </c>
      <c r="G25" s="3">
        <f t="shared" si="14"/>
        <v>0</v>
      </c>
      <c r="H25" s="3">
        <f t="shared" si="15"/>
        <v>0</v>
      </c>
      <c r="I25" s="24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4"/>
      <c r="AI25" s="3">
        <f t="shared" si="16"/>
        <v>0</v>
      </c>
      <c r="AJ25" s="3">
        <f t="shared" si="17"/>
        <v>0</v>
      </c>
      <c r="AK25" s="139">
        <f t="shared" si="18"/>
        <v>0</v>
      </c>
    </row>
    <row r="26" spans="1:37" ht="15.75" customHeight="1" thickBot="1" x14ac:dyDescent="0.35">
      <c r="A26" s="27"/>
      <c r="B26" s="55" t="s">
        <v>14</v>
      </c>
      <c r="C26" s="56" t="s">
        <v>15</v>
      </c>
      <c r="D26" s="21"/>
      <c r="E26" s="21"/>
      <c r="F26" s="3">
        <f t="shared" si="13"/>
        <v>0</v>
      </c>
      <c r="G26" s="3">
        <f t="shared" si="14"/>
        <v>0</v>
      </c>
      <c r="H26" s="3">
        <f t="shared" si="15"/>
        <v>0</v>
      </c>
      <c r="I26" s="24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4"/>
      <c r="AI26" s="3">
        <f t="shared" si="16"/>
        <v>0</v>
      </c>
      <c r="AJ26" s="3">
        <f t="shared" si="17"/>
        <v>0</v>
      </c>
      <c r="AK26" s="139">
        <f t="shared" si="18"/>
        <v>0</v>
      </c>
    </row>
    <row r="27" spans="1:37" ht="15.75" customHeight="1" thickBot="1" x14ac:dyDescent="0.35">
      <c r="A27" s="22"/>
      <c r="B27" s="55" t="s">
        <v>16</v>
      </c>
      <c r="C27" s="56" t="s">
        <v>18</v>
      </c>
      <c r="D27" s="21"/>
      <c r="E27" s="21"/>
      <c r="F27" s="3">
        <f t="shared" si="13"/>
        <v>0</v>
      </c>
      <c r="G27" s="3">
        <f t="shared" si="14"/>
        <v>0</v>
      </c>
      <c r="H27" s="3">
        <f t="shared" si="15"/>
        <v>0</v>
      </c>
      <c r="I27" s="24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4"/>
      <c r="AI27" s="3">
        <f t="shared" si="16"/>
        <v>0</v>
      </c>
      <c r="AJ27" s="3">
        <f t="shared" si="17"/>
        <v>0</v>
      </c>
      <c r="AK27" s="139">
        <f t="shared" si="18"/>
        <v>0</v>
      </c>
    </row>
    <row r="28" spans="1:37" ht="15.75" customHeight="1" thickBot="1" x14ac:dyDescent="0.35">
      <c r="A28" s="22"/>
      <c r="B28" s="55" t="s">
        <v>17</v>
      </c>
      <c r="C28" s="56">
        <v>80</v>
      </c>
      <c r="D28" s="21">
        <v>4</v>
      </c>
      <c r="E28" s="21">
        <v>80</v>
      </c>
      <c r="F28" s="3">
        <f t="shared" si="13"/>
        <v>320</v>
      </c>
      <c r="G28" s="3">
        <f t="shared" si="14"/>
        <v>320</v>
      </c>
      <c r="H28" s="3">
        <f t="shared" si="15"/>
        <v>320</v>
      </c>
      <c r="I28" s="24"/>
      <c r="J28" s="21">
        <v>320</v>
      </c>
      <c r="K28" s="21">
        <v>320</v>
      </c>
      <c r="L28" s="21">
        <v>320</v>
      </c>
      <c r="M28" s="21">
        <v>320</v>
      </c>
      <c r="N28" s="21">
        <v>320</v>
      </c>
      <c r="O28" s="21">
        <v>320</v>
      </c>
      <c r="P28" s="21">
        <v>320</v>
      </c>
      <c r="Q28" s="21">
        <v>320</v>
      </c>
      <c r="R28" s="21">
        <v>320</v>
      </c>
      <c r="S28" s="21">
        <v>320</v>
      </c>
      <c r="T28" s="21">
        <v>320</v>
      </c>
      <c r="U28" s="21">
        <v>320</v>
      </c>
      <c r="V28" s="21">
        <v>320</v>
      </c>
      <c r="W28" s="21">
        <v>320</v>
      </c>
      <c r="X28" s="21">
        <v>320</v>
      </c>
      <c r="Y28" s="21">
        <v>320</v>
      </c>
      <c r="Z28" s="21">
        <v>320</v>
      </c>
      <c r="AA28" s="21">
        <v>320</v>
      </c>
      <c r="AB28" s="21">
        <v>320</v>
      </c>
      <c r="AC28" s="21">
        <v>320</v>
      </c>
      <c r="AD28" s="21">
        <v>320</v>
      </c>
      <c r="AE28" s="21">
        <v>320</v>
      </c>
      <c r="AF28" s="21">
        <v>320</v>
      </c>
      <c r="AG28" s="21">
        <v>320</v>
      </c>
      <c r="AH28" s="24"/>
      <c r="AI28" s="3">
        <f t="shared" si="16"/>
        <v>24</v>
      </c>
      <c r="AJ28" s="3">
        <f t="shared" si="17"/>
        <v>7.68</v>
      </c>
      <c r="AK28" s="139">
        <f t="shared" si="18"/>
        <v>61.44</v>
      </c>
    </row>
    <row r="29" spans="1:37" ht="15.75" customHeight="1" thickBot="1" x14ac:dyDescent="0.35">
      <c r="A29" s="22"/>
      <c r="B29" s="55" t="s">
        <v>19</v>
      </c>
      <c r="C29" s="56">
        <v>150</v>
      </c>
      <c r="D29" s="21"/>
      <c r="E29" s="21"/>
      <c r="F29" s="3">
        <f t="shared" si="13"/>
        <v>0</v>
      </c>
      <c r="G29" s="3">
        <f t="shared" si="14"/>
        <v>0</v>
      </c>
      <c r="H29" s="3">
        <f t="shared" si="15"/>
        <v>0</v>
      </c>
      <c r="I29" s="24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4"/>
      <c r="AI29" s="3">
        <f t="shared" si="16"/>
        <v>0</v>
      </c>
      <c r="AJ29" s="3">
        <f t="shared" si="17"/>
        <v>0</v>
      </c>
      <c r="AK29" s="139">
        <f t="shared" si="18"/>
        <v>0</v>
      </c>
    </row>
    <row r="30" spans="1:37" ht="15.75" customHeight="1" thickBot="1" x14ac:dyDescent="0.35">
      <c r="A30" s="22"/>
      <c r="B30" s="21" t="s">
        <v>116</v>
      </c>
      <c r="C30" s="56"/>
      <c r="D30" s="21"/>
      <c r="E30" s="21"/>
      <c r="F30" s="3">
        <f t="shared" ref="F30" si="19">D30*E30</f>
        <v>0</v>
      </c>
      <c r="G30" s="3">
        <f t="shared" ref="G30" si="20">MAX(I30:AF30)</f>
        <v>0</v>
      </c>
      <c r="H30" s="3">
        <f t="shared" ref="H30" si="21">MIN(J30:AG30)</f>
        <v>0</v>
      </c>
      <c r="I30" s="24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4"/>
      <c r="AI30" s="3">
        <f t="shared" ref="AI30" si="22">COUNTIF(J30:AG30,"&gt;0")</f>
        <v>0</v>
      </c>
      <c r="AJ30" s="3">
        <f t="shared" ref="AJ30" si="23">SUM(J30:AG30)/1000</f>
        <v>0</v>
      </c>
      <c r="AK30" s="139">
        <f t="shared" ref="AK30" si="24">+AJ30*$AK$6</f>
        <v>0</v>
      </c>
    </row>
    <row r="31" spans="1:37" ht="15.75" customHeight="1" thickBot="1" x14ac:dyDescent="0.35">
      <c r="A31" s="22"/>
      <c r="B31" s="21"/>
      <c r="C31" s="56"/>
      <c r="D31" s="21"/>
      <c r="E31" s="21"/>
      <c r="F31" s="3">
        <f t="shared" si="13"/>
        <v>0</v>
      </c>
      <c r="G31" s="3">
        <f t="shared" si="14"/>
        <v>0</v>
      </c>
      <c r="H31" s="3">
        <f t="shared" si="15"/>
        <v>0</v>
      </c>
      <c r="I31" s="24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4"/>
      <c r="AI31" s="3">
        <f t="shared" si="16"/>
        <v>0</v>
      </c>
      <c r="AJ31" s="3">
        <f t="shared" si="17"/>
        <v>0</v>
      </c>
      <c r="AK31" s="139">
        <f t="shared" si="18"/>
        <v>0</v>
      </c>
    </row>
    <row r="32" spans="1:37" ht="15.75" customHeight="1" thickBot="1" x14ac:dyDescent="0.35">
      <c r="A32" s="32" t="s">
        <v>114</v>
      </c>
      <c r="B32" s="40"/>
      <c r="C32" s="54"/>
      <c r="D32" s="29"/>
      <c r="E32" s="29"/>
      <c r="F32" s="23"/>
      <c r="G32" s="23"/>
      <c r="H32" s="23"/>
      <c r="I32" s="24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24"/>
      <c r="AI32" s="140"/>
      <c r="AJ32" s="140"/>
      <c r="AK32" s="141"/>
    </row>
    <row r="33" spans="1:37" ht="15.75" customHeight="1" thickBot="1" x14ac:dyDescent="0.35">
      <c r="A33" s="22"/>
      <c r="B33" s="55" t="s">
        <v>20</v>
      </c>
      <c r="C33" s="56">
        <v>700</v>
      </c>
      <c r="D33" s="21"/>
      <c r="E33" s="21"/>
      <c r="F33" s="3">
        <f t="shared" ref="F33:F48" si="25">D33*E33</f>
        <v>0</v>
      </c>
      <c r="G33" s="3">
        <f t="shared" ref="G33:G48" si="26">MAX(I33:AF33)</f>
        <v>0</v>
      </c>
      <c r="H33" s="3">
        <f t="shared" ref="H33:H48" si="27">MIN(J33:AG33)</f>
        <v>0</v>
      </c>
      <c r="I33" s="24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4"/>
      <c r="AI33" s="3">
        <f t="shared" ref="AI33:AI48" si="28">COUNTIF(J33:AG33,"&gt;0")</f>
        <v>0</v>
      </c>
      <c r="AJ33" s="3">
        <f t="shared" ref="AJ33:AJ48" si="29">SUM(J33:AG33)/1000</f>
        <v>0</v>
      </c>
      <c r="AK33" s="139">
        <f t="shared" ref="AK33:AK48" si="30">+AJ33*$AK$6</f>
        <v>0</v>
      </c>
    </row>
    <row r="34" spans="1:37" ht="15.75" customHeight="1" thickBot="1" x14ac:dyDescent="0.35">
      <c r="A34" s="22"/>
      <c r="B34" s="55" t="s">
        <v>21</v>
      </c>
      <c r="C34" s="56">
        <v>40</v>
      </c>
      <c r="D34" s="21"/>
      <c r="E34" s="21"/>
      <c r="F34" s="3">
        <f t="shared" si="25"/>
        <v>0</v>
      </c>
      <c r="G34" s="3">
        <f t="shared" si="26"/>
        <v>0</v>
      </c>
      <c r="H34" s="3">
        <f t="shared" si="27"/>
        <v>0</v>
      </c>
      <c r="I34" s="24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4"/>
      <c r="AI34" s="3">
        <f t="shared" si="28"/>
        <v>0</v>
      </c>
      <c r="AJ34" s="3">
        <f t="shared" si="29"/>
        <v>0</v>
      </c>
      <c r="AK34" s="139">
        <f t="shared" si="30"/>
        <v>0</v>
      </c>
    </row>
    <row r="35" spans="1:37" ht="15.75" customHeight="1" thickBot="1" x14ac:dyDescent="0.35">
      <c r="A35" s="22"/>
      <c r="B35" s="55" t="s">
        <v>22</v>
      </c>
      <c r="C35" s="56">
        <v>200</v>
      </c>
      <c r="D35" s="21"/>
      <c r="E35" s="21"/>
      <c r="F35" s="3">
        <f t="shared" si="25"/>
        <v>0</v>
      </c>
      <c r="G35" s="3">
        <f t="shared" si="26"/>
        <v>0</v>
      </c>
      <c r="H35" s="3">
        <f t="shared" si="27"/>
        <v>0</v>
      </c>
      <c r="I35" s="24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4"/>
      <c r="AI35" s="3">
        <f t="shared" si="28"/>
        <v>0</v>
      </c>
      <c r="AJ35" s="3">
        <f t="shared" si="29"/>
        <v>0</v>
      </c>
      <c r="AK35" s="139">
        <f t="shared" si="30"/>
        <v>0</v>
      </c>
    </row>
    <row r="36" spans="1:37" ht="15.75" customHeight="1" thickBot="1" x14ac:dyDescent="0.35">
      <c r="A36" s="22"/>
      <c r="B36" s="55" t="s">
        <v>115</v>
      </c>
      <c r="C36" s="56">
        <v>2000</v>
      </c>
      <c r="D36" s="21"/>
      <c r="E36" s="21"/>
      <c r="F36" s="3">
        <f t="shared" si="25"/>
        <v>0</v>
      </c>
      <c r="G36" s="3">
        <f t="shared" si="26"/>
        <v>0</v>
      </c>
      <c r="H36" s="3">
        <f t="shared" si="27"/>
        <v>0</v>
      </c>
      <c r="I36" s="24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4"/>
      <c r="AI36" s="3">
        <f t="shared" si="28"/>
        <v>0</v>
      </c>
      <c r="AJ36" s="3">
        <f t="shared" si="29"/>
        <v>0</v>
      </c>
      <c r="AK36" s="139">
        <f t="shared" si="30"/>
        <v>0</v>
      </c>
    </row>
    <row r="37" spans="1:37" ht="15.75" customHeight="1" thickBot="1" x14ac:dyDescent="0.35">
      <c r="A37" s="22"/>
      <c r="B37" s="55" t="s">
        <v>23</v>
      </c>
      <c r="C37" s="56">
        <v>200</v>
      </c>
      <c r="D37" s="21"/>
      <c r="E37" s="21"/>
      <c r="F37" s="3">
        <f t="shared" ref="F37" si="31">D37*E37</f>
        <v>0</v>
      </c>
      <c r="G37" s="3">
        <f t="shared" ref="G37" si="32">MAX(I37:AF37)</f>
        <v>0</v>
      </c>
      <c r="H37" s="3">
        <f t="shared" ref="H37" si="33">MIN(J37:AG37)</f>
        <v>0</v>
      </c>
      <c r="I37" s="24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4"/>
      <c r="AI37" s="3">
        <f t="shared" ref="AI37" si="34">COUNTIF(J37:AG37,"&gt;0")</f>
        <v>0</v>
      </c>
      <c r="AJ37" s="3">
        <f t="shared" ref="AJ37" si="35">SUM(J37:AG37)/1000</f>
        <v>0</v>
      </c>
      <c r="AK37" s="139">
        <f t="shared" ref="AK37" si="36">+AJ37*$AK$6</f>
        <v>0</v>
      </c>
    </row>
    <row r="38" spans="1:37" ht="15.75" customHeight="1" thickBot="1" x14ac:dyDescent="0.35">
      <c r="A38" s="22"/>
      <c r="B38" s="55" t="s">
        <v>24</v>
      </c>
      <c r="C38" s="56">
        <v>200</v>
      </c>
      <c r="D38" s="21"/>
      <c r="E38" s="21"/>
      <c r="F38" s="3">
        <f t="shared" si="25"/>
        <v>0</v>
      </c>
      <c r="G38" s="3">
        <f t="shared" si="26"/>
        <v>0</v>
      </c>
      <c r="H38" s="3">
        <f t="shared" si="27"/>
        <v>0</v>
      </c>
      <c r="I38" s="24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4"/>
      <c r="AI38" s="3">
        <f t="shared" si="28"/>
        <v>0</v>
      </c>
      <c r="AJ38" s="3">
        <f t="shared" si="29"/>
        <v>0</v>
      </c>
      <c r="AK38" s="139">
        <f t="shared" si="30"/>
        <v>0</v>
      </c>
    </row>
    <row r="39" spans="1:37" ht="15.75" customHeight="1" thickBot="1" x14ac:dyDescent="0.35">
      <c r="A39" s="22"/>
      <c r="B39" s="55" t="s">
        <v>25</v>
      </c>
      <c r="C39" s="56" t="s">
        <v>28</v>
      </c>
      <c r="D39" s="21">
        <v>1</v>
      </c>
      <c r="E39" s="21">
        <v>1000</v>
      </c>
      <c r="F39" s="3">
        <f t="shared" si="25"/>
        <v>1000</v>
      </c>
      <c r="G39" s="3">
        <f t="shared" si="26"/>
        <v>1000</v>
      </c>
      <c r="H39" s="3">
        <f t="shared" si="27"/>
        <v>1000</v>
      </c>
      <c r="I39" s="24"/>
      <c r="J39" s="21"/>
      <c r="K39" s="21"/>
      <c r="L39" s="21"/>
      <c r="M39" s="21"/>
      <c r="N39" s="21"/>
      <c r="O39" s="21"/>
      <c r="P39" s="21">
        <v>1000</v>
      </c>
      <c r="Q39" s="21">
        <v>1000</v>
      </c>
      <c r="R39" s="21">
        <v>1000</v>
      </c>
      <c r="S39" s="21">
        <v>1000</v>
      </c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4"/>
      <c r="AI39" s="3">
        <f t="shared" si="28"/>
        <v>4</v>
      </c>
      <c r="AJ39" s="3">
        <f t="shared" si="29"/>
        <v>4</v>
      </c>
      <c r="AK39" s="139">
        <f t="shared" si="30"/>
        <v>32</v>
      </c>
    </row>
    <row r="40" spans="1:37" ht="15.75" customHeight="1" thickBot="1" x14ac:dyDescent="0.35">
      <c r="A40" s="22"/>
      <c r="B40" s="21" t="s">
        <v>117</v>
      </c>
      <c r="C40" s="56"/>
      <c r="D40" s="21"/>
      <c r="E40" s="21"/>
      <c r="F40" s="3">
        <f t="shared" si="25"/>
        <v>0</v>
      </c>
      <c r="G40" s="3">
        <f t="shared" si="26"/>
        <v>0</v>
      </c>
      <c r="H40" s="3">
        <f t="shared" si="27"/>
        <v>0</v>
      </c>
      <c r="I40" s="24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4"/>
      <c r="AI40" s="3">
        <f t="shared" si="28"/>
        <v>0</v>
      </c>
      <c r="AJ40" s="3">
        <f t="shared" si="29"/>
        <v>0</v>
      </c>
      <c r="AK40" s="139">
        <f t="shared" si="30"/>
        <v>0</v>
      </c>
    </row>
    <row r="41" spans="1:37" ht="15.75" customHeight="1" thickBot="1" x14ac:dyDescent="0.35">
      <c r="A41" s="22"/>
      <c r="B41" s="21" t="s">
        <v>118</v>
      </c>
      <c r="C41" s="56"/>
      <c r="D41" s="21">
        <v>1</v>
      </c>
      <c r="E41" s="21">
        <v>750</v>
      </c>
      <c r="F41" s="3">
        <f t="shared" ref="F41:F47" si="37">D41*E41</f>
        <v>750</v>
      </c>
      <c r="G41" s="3">
        <f t="shared" ref="G41:G47" si="38">MAX(I41:AF41)</f>
        <v>750</v>
      </c>
      <c r="H41" s="3">
        <f t="shared" ref="H41:H47" si="39">MIN(J41:AG41)</f>
        <v>750</v>
      </c>
      <c r="I41" s="24"/>
      <c r="J41" s="21"/>
      <c r="K41" s="21"/>
      <c r="L41" s="21"/>
      <c r="M41" s="21"/>
      <c r="N41" s="21"/>
      <c r="O41" s="21"/>
      <c r="P41" s="21"/>
      <c r="Q41" s="21"/>
      <c r="R41" s="21">
        <v>750</v>
      </c>
      <c r="S41" s="21">
        <v>750</v>
      </c>
      <c r="T41" s="21">
        <v>750</v>
      </c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4"/>
      <c r="AI41" s="3">
        <f t="shared" ref="AI41:AI47" si="40">COUNTIF(J41:AG41,"&gt;0")</f>
        <v>3</v>
      </c>
      <c r="AJ41" s="3">
        <f t="shared" ref="AJ41:AJ47" si="41">SUM(J41:AG41)/1000</f>
        <v>2.25</v>
      </c>
      <c r="AK41" s="139">
        <f t="shared" ref="AK41:AK47" si="42">+AJ41*$AK$6</f>
        <v>18</v>
      </c>
    </row>
    <row r="42" spans="1:37" ht="15.75" customHeight="1" thickBot="1" x14ac:dyDescent="0.35">
      <c r="A42" s="22"/>
      <c r="B42" s="21"/>
      <c r="C42" s="56"/>
      <c r="D42" s="21"/>
      <c r="E42" s="21"/>
      <c r="F42" s="3">
        <f t="shared" si="37"/>
        <v>0</v>
      </c>
      <c r="G42" s="3">
        <f t="shared" si="38"/>
        <v>0</v>
      </c>
      <c r="H42" s="3">
        <f t="shared" si="39"/>
        <v>0</v>
      </c>
      <c r="I42" s="24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4"/>
      <c r="AI42" s="3">
        <f t="shared" si="40"/>
        <v>0</v>
      </c>
      <c r="AJ42" s="3">
        <f t="shared" si="41"/>
        <v>0</v>
      </c>
      <c r="AK42" s="139">
        <f t="shared" si="42"/>
        <v>0</v>
      </c>
    </row>
    <row r="43" spans="1:37" ht="15.75" customHeight="1" thickBot="1" x14ac:dyDescent="0.35">
      <c r="A43" s="22"/>
      <c r="B43" s="21"/>
      <c r="C43" s="56"/>
      <c r="D43" s="21"/>
      <c r="E43" s="21"/>
      <c r="F43" s="3">
        <f t="shared" si="37"/>
        <v>0</v>
      </c>
      <c r="G43" s="3">
        <f t="shared" si="38"/>
        <v>0</v>
      </c>
      <c r="H43" s="3">
        <f t="shared" si="39"/>
        <v>0</v>
      </c>
      <c r="I43" s="24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4"/>
      <c r="AI43" s="3">
        <f t="shared" si="40"/>
        <v>0</v>
      </c>
      <c r="AJ43" s="3">
        <f t="shared" si="41"/>
        <v>0</v>
      </c>
      <c r="AK43" s="139">
        <f t="shared" si="42"/>
        <v>0</v>
      </c>
    </row>
    <row r="44" spans="1:37" ht="15.75" customHeight="1" thickBot="1" x14ac:dyDescent="0.35">
      <c r="A44" s="22"/>
      <c r="B44" s="21"/>
      <c r="C44" s="56"/>
      <c r="D44" s="21"/>
      <c r="E44" s="21"/>
      <c r="F44" s="3">
        <f t="shared" si="37"/>
        <v>0</v>
      </c>
      <c r="G44" s="3">
        <f t="shared" si="38"/>
        <v>0</v>
      </c>
      <c r="H44" s="3">
        <f t="shared" si="39"/>
        <v>0</v>
      </c>
      <c r="I44" s="24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4"/>
      <c r="AI44" s="3">
        <f t="shared" si="40"/>
        <v>0</v>
      </c>
      <c r="AJ44" s="3">
        <f t="shared" si="41"/>
        <v>0</v>
      </c>
      <c r="AK44" s="139">
        <f t="shared" si="42"/>
        <v>0</v>
      </c>
    </row>
    <row r="45" spans="1:37" ht="15.75" customHeight="1" thickBot="1" x14ac:dyDescent="0.35">
      <c r="A45" s="22"/>
      <c r="B45" s="21"/>
      <c r="C45" s="56"/>
      <c r="D45" s="21"/>
      <c r="E45" s="21"/>
      <c r="F45" s="3">
        <f t="shared" si="37"/>
        <v>0</v>
      </c>
      <c r="G45" s="3">
        <f t="shared" si="38"/>
        <v>0</v>
      </c>
      <c r="H45" s="3">
        <f t="shared" si="39"/>
        <v>0</v>
      </c>
      <c r="I45" s="24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4"/>
      <c r="AI45" s="3">
        <f t="shared" si="40"/>
        <v>0</v>
      </c>
      <c r="AJ45" s="3">
        <f t="shared" si="41"/>
        <v>0</v>
      </c>
      <c r="AK45" s="139">
        <f t="shared" si="42"/>
        <v>0</v>
      </c>
    </row>
    <row r="46" spans="1:37" ht="15.75" customHeight="1" thickBot="1" x14ac:dyDescent="0.35">
      <c r="A46" s="22"/>
      <c r="B46" s="21"/>
      <c r="C46" s="56"/>
      <c r="D46" s="21"/>
      <c r="E46" s="21"/>
      <c r="F46" s="3">
        <f t="shared" si="37"/>
        <v>0</v>
      </c>
      <c r="G46" s="3">
        <f t="shared" si="38"/>
        <v>0</v>
      </c>
      <c r="H46" s="3">
        <f t="shared" si="39"/>
        <v>0</v>
      </c>
      <c r="I46" s="24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4"/>
      <c r="AI46" s="3">
        <f t="shared" si="40"/>
        <v>0</v>
      </c>
      <c r="AJ46" s="3">
        <f t="shared" si="41"/>
        <v>0</v>
      </c>
      <c r="AK46" s="139">
        <f t="shared" si="42"/>
        <v>0</v>
      </c>
    </row>
    <row r="47" spans="1:37" ht="15.75" customHeight="1" thickBot="1" x14ac:dyDescent="0.35">
      <c r="A47" s="22"/>
      <c r="B47" s="21"/>
      <c r="C47" s="56"/>
      <c r="D47" s="21"/>
      <c r="E47" s="21"/>
      <c r="F47" s="3">
        <f t="shared" si="37"/>
        <v>0</v>
      </c>
      <c r="G47" s="3">
        <f t="shared" si="38"/>
        <v>0</v>
      </c>
      <c r="H47" s="3">
        <f t="shared" si="39"/>
        <v>0</v>
      </c>
      <c r="I47" s="24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4"/>
      <c r="AI47" s="3">
        <f t="shared" si="40"/>
        <v>0</v>
      </c>
      <c r="AJ47" s="3">
        <f t="shared" si="41"/>
        <v>0</v>
      </c>
      <c r="AK47" s="139">
        <f t="shared" si="42"/>
        <v>0</v>
      </c>
    </row>
    <row r="48" spans="1:37" ht="15.75" customHeight="1" thickBot="1" x14ac:dyDescent="0.35">
      <c r="A48" s="22"/>
      <c r="B48" s="21"/>
      <c r="C48" s="56"/>
      <c r="D48" s="21"/>
      <c r="E48" s="21"/>
      <c r="F48" s="3">
        <f t="shared" si="25"/>
        <v>0</v>
      </c>
      <c r="G48" s="3">
        <f t="shared" si="26"/>
        <v>0</v>
      </c>
      <c r="H48" s="3">
        <f t="shared" si="27"/>
        <v>0</v>
      </c>
      <c r="I48" s="24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4"/>
      <c r="AI48" s="3">
        <f t="shared" si="28"/>
        <v>0</v>
      </c>
      <c r="AJ48" s="3">
        <f t="shared" si="29"/>
        <v>0</v>
      </c>
      <c r="AK48" s="139">
        <f t="shared" si="30"/>
        <v>0</v>
      </c>
    </row>
    <row r="49" spans="1:37" ht="14.4" thickBot="1" x14ac:dyDescent="0.35">
      <c r="A49" s="146"/>
      <c r="B49" s="58"/>
      <c r="C49" s="5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142" t="s">
        <v>37</v>
      </c>
      <c r="AJ49" s="143">
        <f>AJ5*30</f>
        <v>3967.2599999999998</v>
      </c>
      <c r="AK49" s="143">
        <f>AK5*30</f>
        <v>31738.079999999998</v>
      </c>
    </row>
  </sheetData>
  <sheetProtection password="A68C" sheet="1" objects="1" scenarios="1" selectLockedCells="1"/>
  <mergeCells count="20">
    <mergeCell ref="A4:B4"/>
    <mergeCell ref="S2:Z2"/>
    <mergeCell ref="Q2:R2"/>
    <mergeCell ref="J2:O2"/>
    <mergeCell ref="AC2:AG2"/>
    <mergeCell ref="E2:E3"/>
    <mergeCell ref="D2:D3"/>
    <mergeCell ref="F2:F3"/>
    <mergeCell ref="A1:H1"/>
    <mergeCell ref="AI1:AK1"/>
    <mergeCell ref="AI2:AI3"/>
    <mergeCell ref="AJ2:AJ3"/>
    <mergeCell ref="AK2:AK3"/>
    <mergeCell ref="A2:B3"/>
    <mergeCell ref="J1:AG1"/>
    <mergeCell ref="G2:G3"/>
    <mergeCell ref="H2:H3"/>
    <mergeCell ref="C2:C3"/>
    <mergeCell ref="D5:E5"/>
    <mergeCell ref="D6:H6"/>
  </mergeCells>
  <pageMargins left="0.25" right="0.25" top="0.19800000000000001" bottom="0.75" header="0.15" footer="0.3"/>
  <pageSetup paperSize="9" scale="67" orientation="landscape" r:id="rId1"/>
  <headerFooter>
    <oddFooter>&amp;LYKJ_LOAD PROFILE_ENERGY CAL_V15 : (C) YASHWANT KUMAR JAIN&amp;CRZ-D1/100, FF, STREET#5, MAHAVIR ENCLAVE, ND-45. jainvijayash@gmail.com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6"/>
  <sheetViews>
    <sheetView showGridLines="0" tabSelected="1" workbookViewId="0">
      <pane xSplit="1" ySplit="1" topLeftCell="B2" activePane="bottomRight" state="frozen"/>
      <selection activeCell="Z35" sqref="Z35"/>
      <selection pane="topRight" activeCell="Z35" sqref="Z35"/>
      <selection pane="bottomLeft" activeCell="Z35" sqref="Z35"/>
      <selection pane="bottomRight" activeCell="B32" sqref="B32"/>
    </sheetView>
  </sheetViews>
  <sheetFormatPr defaultRowHeight="13.8" x14ac:dyDescent="0.3"/>
  <cols>
    <col min="1" max="1" width="28.6640625" style="1" customWidth="1"/>
    <col min="2" max="2" width="15.33203125" style="1" customWidth="1"/>
    <col min="3" max="27" width="5.5546875" style="1" customWidth="1"/>
    <col min="28" max="28" width="28.33203125" style="1" bestFit="1" customWidth="1"/>
    <col min="29" max="29" width="10.6640625" style="1" bestFit="1" customWidth="1"/>
    <col min="30" max="30" width="10" style="1" bestFit="1" customWidth="1"/>
    <col min="31" max="31" width="10.88671875" style="1" bestFit="1" customWidth="1"/>
    <col min="32" max="32" width="10" style="1" bestFit="1" customWidth="1"/>
    <col min="33" max="16384" width="8.88671875" style="1"/>
  </cols>
  <sheetData>
    <row r="1" spans="1:27" ht="21" thickBot="1" x14ac:dyDescent="0.35">
      <c r="A1" s="191" t="s">
        <v>43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3"/>
    </row>
    <row r="2" spans="1:27" x14ac:dyDescent="0.3">
      <c r="A2" s="64"/>
      <c r="B2" s="65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7"/>
    </row>
    <row r="3" spans="1:27" ht="14.4" customHeight="1" x14ac:dyDescent="0.3">
      <c r="A3" s="202" t="s">
        <v>106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8"/>
    </row>
    <row r="4" spans="1:27" x14ac:dyDescent="0.3">
      <c r="A4" s="202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8"/>
    </row>
    <row r="5" spans="1:27" x14ac:dyDescent="0.3">
      <c r="A5" s="202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8"/>
    </row>
    <row r="6" spans="1:27" x14ac:dyDescent="0.3">
      <c r="A6" s="202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8"/>
    </row>
    <row r="7" spans="1:27" x14ac:dyDescent="0.3">
      <c r="A7" s="202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8"/>
    </row>
    <row r="8" spans="1:27" x14ac:dyDescent="0.3">
      <c r="A8" s="202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8"/>
    </row>
    <row r="9" spans="1:27" x14ac:dyDescent="0.3">
      <c r="A9" s="202"/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8"/>
    </row>
    <row r="10" spans="1:27" x14ac:dyDescent="0.3">
      <c r="A10" s="202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8"/>
    </row>
    <row r="11" spans="1:27" x14ac:dyDescent="0.3">
      <c r="A11" s="69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8"/>
    </row>
    <row r="12" spans="1:27" x14ac:dyDescent="0.3">
      <c r="A12" s="69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8"/>
    </row>
    <row r="13" spans="1:27" x14ac:dyDescent="0.3">
      <c r="A13" s="69"/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8"/>
    </row>
    <row r="14" spans="1:27" x14ac:dyDescent="0.3">
      <c r="A14" s="69"/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8"/>
    </row>
    <row r="15" spans="1:27" x14ac:dyDescent="0.3">
      <c r="A15" s="69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8"/>
    </row>
    <row r="16" spans="1:27" x14ac:dyDescent="0.3">
      <c r="A16" s="69"/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8"/>
    </row>
    <row r="17" spans="1:27" x14ac:dyDescent="0.3">
      <c r="A17" s="69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8"/>
    </row>
    <row r="18" spans="1:27" x14ac:dyDescent="0.3">
      <c r="A18" s="69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8"/>
    </row>
    <row r="19" spans="1:27" x14ac:dyDescent="0.3">
      <c r="A19" s="69"/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8"/>
    </row>
    <row r="20" spans="1:27" x14ac:dyDescent="0.3">
      <c r="A20" s="69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8"/>
    </row>
    <row r="21" spans="1:27" x14ac:dyDescent="0.3">
      <c r="A21" s="69"/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8"/>
    </row>
    <row r="22" spans="1:27" x14ac:dyDescent="0.3">
      <c r="A22" s="69"/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8"/>
    </row>
    <row r="23" spans="1:27" x14ac:dyDescent="0.3">
      <c r="A23" s="69"/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8"/>
    </row>
    <row r="24" spans="1:27" x14ac:dyDescent="0.3">
      <c r="A24" s="69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8"/>
    </row>
    <row r="25" spans="1:27" ht="14.4" thickBot="1" x14ac:dyDescent="0.35">
      <c r="A25" s="69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8"/>
    </row>
    <row r="26" spans="1:27" ht="14.4" thickTop="1" x14ac:dyDescent="0.3">
      <c r="A26" s="89"/>
      <c r="B26" s="70"/>
      <c r="C26" s="194" t="s">
        <v>41</v>
      </c>
      <c r="D26" s="195"/>
      <c r="E26" s="195"/>
      <c r="F26" s="195"/>
      <c r="G26" s="195"/>
      <c r="H26" s="196"/>
      <c r="I26" s="37"/>
      <c r="J26" s="197"/>
      <c r="K26" s="197"/>
      <c r="L26" s="198" t="s">
        <v>42</v>
      </c>
      <c r="M26" s="198"/>
      <c r="N26" s="198"/>
      <c r="O26" s="198"/>
      <c r="P26" s="198"/>
      <c r="Q26" s="198"/>
      <c r="R26" s="198"/>
      <c r="S26" s="198"/>
      <c r="T26" s="38"/>
      <c r="U26" s="37"/>
      <c r="V26" s="199" t="s">
        <v>41</v>
      </c>
      <c r="W26" s="200"/>
      <c r="X26" s="200"/>
      <c r="Y26" s="200"/>
      <c r="Z26" s="201"/>
      <c r="AA26" s="68"/>
    </row>
    <row r="27" spans="1:27" ht="14.4" thickBot="1" x14ac:dyDescent="0.35">
      <c r="A27" s="89" t="s">
        <v>100</v>
      </c>
      <c r="B27" s="70"/>
      <c r="C27" s="152">
        <f>Input!J3</f>
        <v>1</v>
      </c>
      <c r="D27" s="153">
        <f>Input!K3</f>
        <v>2</v>
      </c>
      <c r="E27" s="153">
        <f>Input!L3</f>
        <v>3</v>
      </c>
      <c r="F27" s="153">
        <f>Input!M3</f>
        <v>4</v>
      </c>
      <c r="G27" s="153">
        <f>Input!N3</f>
        <v>5</v>
      </c>
      <c r="H27" s="153">
        <f>Input!O3</f>
        <v>6</v>
      </c>
      <c r="I27" s="154">
        <f>Input!P3</f>
        <v>7</v>
      </c>
      <c r="J27" s="155">
        <f>Input!Q3</f>
        <v>8</v>
      </c>
      <c r="K27" s="155">
        <f>Input!R3</f>
        <v>9</v>
      </c>
      <c r="L27" s="156">
        <f>Input!S3</f>
        <v>10</v>
      </c>
      <c r="M27" s="156">
        <f>Input!T3</f>
        <v>11</v>
      </c>
      <c r="N27" s="156">
        <f>Input!U3</f>
        <v>12</v>
      </c>
      <c r="O27" s="156">
        <f>Input!V3</f>
        <v>13</v>
      </c>
      <c r="P27" s="156">
        <f>Input!W3</f>
        <v>14</v>
      </c>
      <c r="Q27" s="156">
        <f>Input!X3</f>
        <v>15</v>
      </c>
      <c r="R27" s="156">
        <f>Input!Y3</f>
        <v>16</v>
      </c>
      <c r="S27" s="156">
        <f>Input!Z3</f>
        <v>17</v>
      </c>
      <c r="T27" s="155">
        <f>Input!AA3</f>
        <v>18</v>
      </c>
      <c r="U27" s="154">
        <f>Input!AB3</f>
        <v>19</v>
      </c>
      <c r="V27" s="153">
        <f>Input!AC3</f>
        <v>20</v>
      </c>
      <c r="W27" s="153">
        <f>Input!AD3</f>
        <v>21</v>
      </c>
      <c r="X27" s="153">
        <f>Input!AE3</f>
        <v>22</v>
      </c>
      <c r="Y27" s="153">
        <f>Input!AF3</f>
        <v>23</v>
      </c>
      <c r="Z27" s="157">
        <f>Input!AG3</f>
        <v>24</v>
      </c>
      <c r="AA27" s="68"/>
    </row>
    <row r="28" spans="1:27" ht="14.4" thickTop="1" x14ac:dyDescent="0.3">
      <c r="A28" s="89" t="s">
        <v>39</v>
      </c>
      <c r="B28" s="151">
        <f>SUM(C28:Z28)</f>
        <v>132.24199999999999</v>
      </c>
      <c r="C28" s="119">
        <f>Input!J5/1000</f>
        <v>4.32</v>
      </c>
      <c r="D28" s="120">
        <f>Input!K5/1000</f>
        <v>4.32</v>
      </c>
      <c r="E28" s="120">
        <f>Input!L5/1000</f>
        <v>4.32</v>
      </c>
      <c r="F28" s="120">
        <f>Input!M5/1000</f>
        <v>4.32</v>
      </c>
      <c r="G28" s="120">
        <f>Input!N5/1000</f>
        <v>4.32</v>
      </c>
      <c r="H28" s="120">
        <f>Input!O5/1000</f>
        <v>4.4000000000000004</v>
      </c>
      <c r="I28" s="121">
        <f>Input!P5/1000</f>
        <v>8.4</v>
      </c>
      <c r="J28" s="122">
        <f>Input!Q5/1000</f>
        <v>8.4</v>
      </c>
      <c r="K28" s="122">
        <f>Input!R5/1000</f>
        <v>9.1180000000000003</v>
      </c>
      <c r="L28" s="123">
        <f>Input!S5/1000</f>
        <v>6.1180000000000003</v>
      </c>
      <c r="M28" s="123">
        <f>Input!T5/1000</f>
        <v>5.07</v>
      </c>
      <c r="N28" s="123">
        <f>Input!U5/1000</f>
        <v>4.32</v>
      </c>
      <c r="O28" s="123">
        <f>Input!V5/1000</f>
        <v>4.32</v>
      </c>
      <c r="P28" s="123">
        <f>Input!W5/1000</f>
        <v>4.32</v>
      </c>
      <c r="Q28" s="123">
        <f>Input!X5/1000</f>
        <v>4.32</v>
      </c>
      <c r="R28" s="123">
        <f>Input!Y5/1000</f>
        <v>4.32</v>
      </c>
      <c r="S28" s="123">
        <f>Input!Z5/1000</f>
        <v>4.3680000000000003</v>
      </c>
      <c r="T28" s="122">
        <f>Input!AA5/1000</f>
        <v>7.3680000000000003</v>
      </c>
      <c r="U28" s="121">
        <f>Input!AB5/1000</f>
        <v>7.4</v>
      </c>
      <c r="V28" s="120">
        <f>Input!AC5/1000</f>
        <v>7.48</v>
      </c>
      <c r="W28" s="120">
        <f>Input!AD5/1000</f>
        <v>7.48</v>
      </c>
      <c r="X28" s="120">
        <f>Input!AE5/1000</f>
        <v>4.4800000000000004</v>
      </c>
      <c r="Y28" s="120">
        <f>Input!AF5/1000</f>
        <v>4.4800000000000004</v>
      </c>
      <c r="Z28" s="124">
        <f>Input!AG5/1000</f>
        <v>4.4800000000000004</v>
      </c>
      <c r="AA28" s="68"/>
    </row>
    <row r="29" spans="1:27" ht="14.4" thickBot="1" x14ac:dyDescent="0.35">
      <c r="A29" s="89" t="s">
        <v>40</v>
      </c>
      <c r="B29" s="151">
        <f>SUM(C29:Z29)</f>
        <v>8.3680000000000003</v>
      </c>
      <c r="C29" s="125">
        <f>+$B$33*C31</f>
        <v>0</v>
      </c>
      <c r="D29" s="126">
        <f>+$B$33*D31</f>
        <v>0</v>
      </c>
      <c r="E29" s="126">
        <f>+$B$33*E31</f>
        <v>0</v>
      </c>
      <c r="F29" s="126">
        <f t="shared" ref="F29:H29" si="0">+$B$33*F31</f>
        <v>0</v>
      </c>
      <c r="G29" s="126">
        <f t="shared" si="0"/>
        <v>0</v>
      </c>
      <c r="H29" s="126">
        <f t="shared" si="0"/>
        <v>0</v>
      </c>
      <c r="I29" s="127">
        <f>+$B$33*I31</f>
        <v>0.08</v>
      </c>
      <c r="J29" s="128">
        <f>+$B$33*J31</f>
        <v>0.16</v>
      </c>
      <c r="K29" s="128">
        <f>+$B$33*K31</f>
        <v>0.20800000000000002</v>
      </c>
      <c r="L29" s="129">
        <f>+$B$33*L31</f>
        <v>0.55999999999999994</v>
      </c>
      <c r="M29" s="129">
        <f>+$B$33*M31</f>
        <v>0.88000000000000012</v>
      </c>
      <c r="N29" s="129">
        <f t="shared" ref="N29:S29" si="1">+$B$33*N31</f>
        <v>1.1199999999999999</v>
      </c>
      <c r="O29" s="129">
        <f t="shared" si="1"/>
        <v>1.2</v>
      </c>
      <c r="P29" s="129">
        <f t="shared" si="1"/>
        <v>1.2</v>
      </c>
      <c r="Q29" s="129">
        <f t="shared" si="1"/>
        <v>1.1199999999999999</v>
      </c>
      <c r="R29" s="129">
        <f t="shared" si="1"/>
        <v>0.96</v>
      </c>
      <c r="S29" s="129">
        <f t="shared" si="1"/>
        <v>0.64</v>
      </c>
      <c r="T29" s="128">
        <f t="shared" ref="T29:Z29" si="2">+$B$33*T31</f>
        <v>0.16</v>
      </c>
      <c r="U29" s="127">
        <f t="shared" si="2"/>
        <v>0.08</v>
      </c>
      <c r="V29" s="126">
        <f t="shared" si="2"/>
        <v>0</v>
      </c>
      <c r="W29" s="126">
        <f t="shared" si="2"/>
        <v>0</v>
      </c>
      <c r="X29" s="126">
        <f t="shared" si="2"/>
        <v>0</v>
      </c>
      <c r="Y29" s="126">
        <f t="shared" si="2"/>
        <v>0</v>
      </c>
      <c r="Z29" s="130">
        <f t="shared" si="2"/>
        <v>0</v>
      </c>
      <c r="AA29" s="68"/>
    </row>
    <row r="30" spans="1:27" ht="14.4" thickTop="1" x14ac:dyDescent="0.3">
      <c r="A30" s="89"/>
      <c r="B30" s="65"/>
      <c r="C30" s="147"/>
      <c r="D30" s="147"/>
      <c r="E30" s="147"/>
      <c r="F30" s="147"/>
      <c r="G30" s="147"/>
      <c r="H30" s="147"/>
      <c r="I30" s="148">
        <v>0.05</v>
      </c>
      <c r="J30" s="148">
        <v>0.1</v>
      </c>
      <c r="K30" s="148">
        <v>0.13</v>
      </c>
      <c r="L30" s="148">
        <v>0.35</v>
      </c>
      <c r="M30" s="148">
        <v>0.55000000000000004</v>
      </c>
      <c r="N30" s="148">
        <v>0.7</v>
      </c>
      <c r="O30" s="148">
        <v>0.75</v>
      </c>
      <c r="P30" s="148">
        <v>0.75</v>
      </c>
      <c r="Q30" s="148">
        <v>0.7</v>
      </c>
      <c r="R30" s="148">
        <v>0.6</v>
      </c>
      <c r="S30" s="148">
        <v>0.4</v>
      </c>
      <c r="T30" s="148">
        <v>0.1</v>
      </c>
      <c r="U30" s="148">
        <v>0.05</v>
      </c>
      <c r="V30" s="147"/>
      <c r="W30" s="147"/>
      <c r="X30" s="147"/>
      <c r="Y30" s="147"/>
      <c r="Z30" s="147"/>
      <c r="AA30" s="68"/>
    </row>
    <row r="31" spans="1:27" ht="14.4" thickBot="1" x14ac:dyDescent="0.35">
      <c r="A31" s="158" t="s">
        <v>31</v>
      </c>
      <c r="B31" s="65"/>
      <c r="C31" s="147"/>
      <c r="D31" s="147"/>
      <c r="E31" s="147"/>
      <c r="F31" s="147"/>
      <c r="G31" s="147"/>
      <c r="H31" s="147"/>
      <c r="I31" s="148">
        <f t="shared" ref="I31:U31" si="3">+I30*$B$32/5</f>
        <v>0.04</v>
      </c>
      <c r="J31" s="148">
        <f t="shared" si="3"/>
        <v>0.08</v>
      </c>
      <c r="K31" s="148">
        <f t="shared" si="3"/>
        <v>0.10400000000000001</v>
      </c>
      <c r="L31" s="148">
        <f t="shared" si="3"/>
        <v>0.27999999999999997</v>
      </c>
      <c r="M31" s="148">
        <f t="shared" si="3"/>
        <v>0.44000000000000006</v>
      </c>
      <c r="N31" s="148">
        <f t="shared" si="3"/>
        <v>0.55999999999999994</v>
      </c>
      <c r="O31" s="148">
        <f t="shared" si="3"/>
        <v>0.6</v>
      </c>
      <c r="P31" s="148">
        <f t="shared" si="3"/>
        <v>0.6</v>
      </c>
      <c r="Q31" s="148">
        <f t="shared" si="3"/>
        <v>0.55999999999999994</v>
      </c>
      <c r="R31" s="148">
        <f t="shared" si="3"/>
        <v>0.48</v>
      </c>
      <c r="S31" s="148">
        <f t="shared" si="3"/>
        <v>0.32</v>
      </c>
      <c r="T31" s="148">
        <f t="shared" si="3"/>
        <v>0.08</v>
      </c>
      <c r="U31" s="148">
        <f t="shared" si="3"/>
        <v>0.04</v>
      </c>
      <c r="V31" s="147"/>
      <c r="W31" s="147"/>
      <c r="X31" s="147"/>
      <c r="Y31" s="147"/>
      <c r="Z31" s="147"/>
      <c r="AA31" s="68"/>
    </row>
    <row r="32" spans="1:27" ht="16.2" thickBot="1" x14ac:dyDescent="0.35">
      <c r="A32" s="89" t="s">
        <v>85</v>
      </c>
      <c r="B32" s="95">
        <v>4</v>
      </c>
      <c r="C32" s="90"/>
      <c r="D32" s="149" t="s">
        <v>81</v>
      </c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71"/>
      <c r="P32" s="71"/>
      <c r="Q32" s="71"/>
      <c r="R32" s="71"/>
      <c r="S32" s="71"/>
      <c r="T32" s="72" t="s">
        <v>72</v>
      </c>
      <c r="U32" s="71"/>
      <c r="V32" s="71"/>
      <c r="W32" s="71"/>
      <c r="X32" s="71"/>
      <c r="Y32" s="65"/>
      <c r="Z32" s="65"/>
      <c r="AA32" s="68"/>
    </row>
    <row r="33" spans="1:27" ht="14.4" thickBot="1" x14ac:dyDescent="0.35">
      <c r="A33" s="89" t="s">
        <v>104</v>
      </c>
      <c r="B33" s="138">
        <v>2</v>
      </c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110" t="s">
        <v>71</v>
      </c>
      <c r="R33" s="111"/>
      <c r="S33" s="111"/>
      <c r="T33" s="111"/>
      <c r="U33" s="111"/>
      <c r="V33" s="112"/>
      <c r="W33" s="91">
        <v>2</v>
      </c>
      <c r="X33" s="92">
        <v>5</v>
      </c>
      <c r="Y33" s="93">
        <v>10</v>
      </c>
      <c r="Z33" s="94">
        <v>25</v>
      </c>
      <c r="AA33" s="68"/>
    </row>
    <row r="34" spans="1:27" ht="14.4" thickBot="1" x14ac:dyDescent="0.35">
      <c r="A34" s="89" t="s">
        <v>38</v>
      </c>
      <c r="B34" s="95">
        <v>7.5</v>
      </c>
      <c r="C34" s="96">
        <v>0.05</v>
      </c>
      <c r="D34" s="97" t="s">
        <v>70</v>
      </c>
      <c r="E34" s="97"/>
      <c r="F34" s="97"/>
      <c r="G34" s="97"/>
      <c r="H34" s="90"/>
      <c r="I34" s="90"/>
      <c r="J34" s="90"/>
      <c r="K34" s="90"/>
      <c r="L34" s="90"/>
      <c r="M34" s="90"/>
      <c r="N34" s="90"/>
      <c r="O34" s="90"/>
      <c r="P34" s="90"/>
      <c r="Q34" s="113" t="s">
        <v>75</v>
      </c>
      <c r="R34" s="114"/>
      <c r="S34" s="114"/>
      <c r="T34" s="114"/>
      <c r="U34" s="114"/>
      <c r="V34" s="115"/>
      <c r="W34" s="98">
        <f>+$B$36*W33/1000</f>
        <v>5.60656</v>
      </c>
      <c r="X34" s="99">
        <f>+$B$36*X33/1000</f>
        <v>14.016400000000001</v>
      </c>
      <c r="Y34" s="100">
        <f>+$B$36*Y33/1000</f>
        <v>28.032800000000002</v>
      </c>
      <c r="Z34" s="101">
        <f>+$B$36*Z33/1000</f>
        <v>70.081999999999994</v>
      </c>
      <c r="AA34" s="68"/>
    </row>
    <row r="35" spans="1:27" ht="14.4" thickBot="1" x14ac:dyDescent="0.35">
      <c r="A35" s="89" t="s">
        <v>35</v>
      </c>
      <c r="B35" s="109">
        <f>+B33*1.6*4</f>
        <v>12.8</v>
      </c>
      <c r="C35" s="97" t="s">
        <v>84</v>
      </c>
      <c r="D35" s="97"/>
      <c r="E35" s="97"/>
      <c r="F35" s="97"/>
      <c r="G35" s="97"/>
      <c r="H35" s="90"/>
      <c r="I35" s="90"/>
      <c r="J35" s="109">
        <f>B35*10.764</f>
        <v>137.7792</v>
      </c>
      <c r="K35" s="97" t="s">
        <v>47</v>
      </c>
      <c r="L35" s="90"/>
      <c r="M35" s="90"/>
      <c r="N35" s="90"/>
      <c r="O35" s="90"/>
      <c r="P35" s="90"/>
      <c r="Q35" s="116" t="s">
        <v>73</v>
      </c>
      <c r="R35" s="117"/>
      <c r="S35" s="117"/>
      <c r="T35" s="117"/>
      <c r="U35" s="117"/>
      <c r="V35" s="118"/>
      <c r="W35" s="131">
        <f>+$B$33*65/100</f>
        <v>1.3</v>
      </c>
      <c r="X35" s="132">
        <f>+$B$33*75/100</f>
        <v>1.5</v>
      </c>
      <c r="Y35" s="133">
        <f>+$B$33*85/100</f>
        <v>1.7</v>
      </c>
      <c r="Z35" s="134">
        <f>+$B$33*125/100</f>
        <v>2.5</v>
      </c>
      <c r="AA35" s="68"/>
    </row>
    <row r="36" spans="1:27" ht="14.4" thickBot="1" x14ac:dyDescent="0.35">
      <c r="A36" s="89" t="s">
        <v>33</v>
      </c>
      <c r="B36" s="102">
        <f>+B29*335</f>
        <v>2803.28</v>
      </c>
      <c r="C36" s="97" t="s">
        <v>34</v>
      </c>
      <c r="D36" s="97"/>
      <c r="E36" s="97"/>
      <c r="F36" s="97"/>
      <c r="G36" s="97"/>
      <c r="H36" s="90"/>
      <c r="I36" s="90"/>
      <c r="J36" s="90"/>
      <c r="K36" s="90"/>
      <c r="L36" s="90"/>
      <c r="M36" s="90"/>
      <c r="N36" s="90"/>
      <c r="O36" s="90"/>
      <c r="P36" s="90"/>
      <c r="Q36" s="110" t="s">
        <v>74</v>
      </c>
      <c r="R36" s="111"/>
      <c r="S36" s="111"/>
      <c r="T36" s="111"/>
      <c r="U36" s="111"/>
      <c r="V36" s="112"/>
      <c r="W36" s="159">
        <f>+W35/W34*10^2</f>
        <v>23.187123655146831</v>
      </c>
      <c r="X36" s="135">
        <f>+X35/X34*10^2</f>
        <v>10.701749379298535</v>
      </c>
      <c r="Y36" s="136">
        <f>+Y35/Y34*10^2</f>
        <v>6.0643246482691699</v>
      </c>
      <c r="Z36" s="137">
        <f>+Z35/Z34*10^2</f>
        <v>3.5672497930995126</v>
      </c>
      <c r="AA36" s="68"/>
    </row>
    <row r="37" spans="1:27" x14ac:dyDescent="0.3">
      <c r="A37" s="89" t="s">
        <v>101</v>
      </c>
      <c r="B37" s="102">
        <f>+B33*85/100</f>
        <v>1.7</v>
      </c>
      <c r="C37" s="97" t="s">
        <v>44</v>
      </c>
      <c r="D37" s="97"/>
      <c r="E37" s="97"/>
      <c r="F37" s="97"/>
      <c r="G37" s="97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68"/>
    </row>
    <row r="38" spans="1:27" x14ac:dyDescent="0.3">
      <c r="A38" s="89" t="s">
        <v>102</v>
      </c>
      <c r="B38" s="103">
        <f>+B36*J38/100000</f>
        <v>0.36793050000000005</v>
      </c>
      <c r="C38" s="97" t="s">
        <v>36</v>
      </c>
      <c r="D38" s="97"/>
      <c r="E38" s="97"/>
      <c r="F38" s="97"/>
      <c r="G38" s="97"/>
      <c r="H38" s="90"/>
      <c r="I38" s="90"/>
      <c r="J38" s="73">
        <f>(B34+(B34*(1+C34*30)))/2</f>
        <v>13.125</v>
      </c>
      <c r="K38" s="97" t="s">
        <v>45</v>
      </c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68"/>
    </row>
    <row r="39" spans="1:27" x14ac:dyDescent="0.3">
      <c r="A39" s="89" t="s">
        <v>32</v>
      </c>
      <c r="B39" s="104">
        <f>+B37/B38</f>
        <v>4.6204378272527009</v>
      </c>
      <c r="C39" s="97" t="s">
        <v>46</v>
      </c>
      <c r="D39" s="97"/>
      <c r="E39" s="97"/>
      <c r="F39" s="97"/>
      <c r="G39" s="97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68"/>
    </row>
    <row r="40" spans="1:27" ht="14.4" thickBot="1" x14ac:dyDescent="0.35">
      <c r="A40" s="105" t="s">
        <v>103</v>
      </c>
      <c r="B40" s="106">
        <f>+(25-B39)*B38*1.06</f>
        <v>7.9481582500000014</v>
      </c>
      <c r="C40" s="107" t="s">
        <v>107</v>
      </c>
      <c r="D40" s="107"/>
      <c r="E40" s="107"/>
      <c r="F40" s="107"/>
      <c r="G40" s="107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74"/>
    </row>
    <row r="41" spans="1:27" x14ac:dyDescent="0.3">
      <c r="A41" s="77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/>
    </row>
    <row r="42" spans="1:27" ht="14.4" x14ac:dyDescent="0.3">
      <c r="A42" s="80" t="s">
        <v>88</v>
      </c>
      <c r="B42" s="75" t="s">
        <v>77</v>
      </c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9"/>
    </row>
    <row r="43" spans="1:27" ht="14.4" x14ac:dyDescent="0.3">
      <c r="A43" s="81"/>
      <c r="B43" s="75" t="s">
        <v>87</v>
      </c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9"/>
    </row>
    <row r="44" spans="1:27" ht="14.4" x14ac:dyDescent="0.3">
      <c r="A44" s="82"/>
      <c r="B44" s="76" t="s">
        <v>86</v>
      </c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9"/>
    </row>
    <row r="45" spans="1:27" ht="14.4" x14ac:dyDescent="0.3">
      <c r="A45" s="77"/>
      <c r="B45" s="76" t="s">
        <v>78</v>
      </c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9"/>
    </row>
    <row r="46" spans="1:27" ht="14.4" customHeight="1" thickBot="1" x14ac:dyDescent="0.35">
      <c r="A46" s="83"/>
      <c r="B46" s="84"/>
      <c r="C46" s="85"/>
      <c r="D46" s="85"/>
      <c r="E46" s="85"/>
      <c r="F46" s="85"/>
      <c r="G46" s="85"/>
      <c r="H46" s="85"/>
      <c r="I46" s="85"/>
      <c r="J46" s="150" t="s">
        <v>105</v>
      </c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6"/>
    </row>
  </sheetData>
  <sheetProtection password="A68C" sheet="1" objects="1" scenarios="1" selectLockedCells="1"/>
  <mergeCells count="6">
    <mergeCell ref="A1:AA1"/>
    <mergeCell ref="C26:H26"/>
    <mergeCell ref="J26:K26"/>
    <mergeCell ref="L26:S26"/>
    <mergeCell ref="V26:Z26"/>
    <mergeCell ref="A3:A10"/>
  </mergeCells>
  <pageMargins left="0.17" right="0.13" top="0.75" bottom="0.75" header="0.3" footer="0.3"/>
  <pageSetup paperSize="9" scale="74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Home</vt:lpstr>
      <vt:lpstr>Input</vt:lpstr>
      <vt:lpstr>Output Report</vt:lpstr>
    </vt:vector>
  </TitlesOfParts>
  <Company>SPML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yajain</dc:creator>
  <cp:lastModifiedBy>Antriksh Photonergy</cp:lastModifiedBy>
  <cp:lastPrinted>2016-01-06T11:16:03Z</cp:lastPrinted>
  <dcterms:created xsi:type="dcterms:W3CDTF">2012-09-09T11:58:08Z</dcterms:created>
  <dcterms:modified xsi:type="dcterms:W3CDTF">2016-02-19T13:06:39Z</dcterms:modified>
</cp:coreProperties>
</file>